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575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545" windowHeight="11880" firstSheet="1" activeTab="1"/>
  </x:bookViews>
  <x:sheets>
    <x:sheet name="데이터" sheetId="1" state="hidden" r:id="rId4"/>
    <x:sheet name="2018년 정산서" sheetId="2" r:id="rId5"/>
  </x:sheets>
  <x:definedNames>
    <x:definedName name="_xlnm.Print_Area" localSheetId="1">'2018년 정산서'!$B$2:$M$36</x:definedName>
  </x:definedNames>
  <x:calcPr xmlns:mc="http://schemas.openxmlformats.org/markup-compatibility/2006" xmlns:hs="http://schemas.haansoft.com/office/spreadsheet/8.0" mc:Ignorable="hs" hs:hclCalcId="904"/>
</x:workbook>
</file>

<file path=xl/comments1.xml><?xml version="1.0" encoding="utf-8"?>
<x:comments xmlns:r="http://schemas.openxmlformats.org/officeDocument/2006/relationships" xmlns:c="http://schemas.openxmlformats.org/drawingml/2006/chart" xmlns:x="http://schemas.openxmlformats.org/spreadsheetml/2006/main">
  <x:authors>
    <x:author>LINCOLN 행정</x:author>
  </x:authors>
  <x:commentList>
    <x:comment ref="G5:G5" authorId="0">
      <x:text>
        <x:r>
          <x:rPr>
            <x:rFont val="돋움"/>
            <x:sz val="9"/>
            <x:color rgb="ff000000"/>
            <x:b val="1"/>
          </x:rPr>
          <x:t>개인정보보호를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위해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입력하신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정보는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보이지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않게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설정했습니다</x:t>
        </x:r>
        <x:r>
          <x:rPr>
            <x:rFont val="Tahoma"/>
            <x:sz val="9"/>
            <x:color rgb="ff000000"/>
            <x:b val="1"/>
          </x:rPr>
          <x:t xml:space="preserve">.
</x:t>
        </x:r>
        <x:r>
          <x:rPr>
            <x:rFont val="돋움"/>
            <x:sz val="9"/>
            <x:color rgb="ff000000"/>
            <x:b val="1"/>
          </x:rPr>
          <x:t>입력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후</x:t>
        </x:r>
        <x:r>
          <x:rPr>
            <x:rFont val="Tahoma"/>
            <x:sz val="9"/>
            <x:color rgb="ff000000"/>
            <x:b val="1"/>
          </x:rPr>
          <x:t xml:space="preserve"> ENTER</x:t>
        </x:r>
        <x:r>
          <x:rPr>
            <x:rFont val="돋움"/>
            <x:sz val="9"/>
            <x:color rgb="ff000000"/>
            <x:b val="1"/>
          </x:rPr>
          <x:t>키를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누르시면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청구내역을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확인하실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수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있습니다</x:t>
        </x:r>
        <x:r>
          <x:rPr>
            <x:rFont val="Tahoma"/>
            <x:sz val="9"/>
            <x:color rgb="ff000000"/>
            <x:b val="1"/>
          </x:rPr>
          <x:t>.</x:t>
        </x:r>
      </x:text>
    </x:comment>
  </x:commentList>
</x:comments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<x:sst xmlns:r="http://schemas.openxmlformats.org/officeDocument/2006/relationships" xmlns:c="http://schemas.openxmlformats.org/drawingml/2006/chart" xmlns:x="http://schemas.openxmlformats.org/spreadsheetml/2006/main" count="890" uniqueCount="412">
  <x:si>
    <x:t>3484417</x:t>
  </x:si>
  <x:si>
    <x:t>현장체험학습비</x:t>
  </x:si>
  <x:si>
    <x:t>이름 :</x:t>
  </x:si>
  <x:si>
    <x:t>12~2월분</x:t>
  </x:si>
  <x:si>
    <x:t>1~2월분</x:t>
  </x:si>
  <x:si>
    <x:t>1~2월</x:t>
  </x:si>
  <x:si>
    <x:t>장학금 차감</x:t>
  </x:si>
  <x:si>
    <x:t>졸업여행비</x:t>
  </x:si>
  <x:si>
    <x:t>12~1월분</x:t>
  </x:si>
  <x:si>
    <x:t>졸업앨범비</x:t>
  </x:si>
  <x:si>
    <x:t>비고(메모)</x:t>
  </x:si>
  <x:si>
    <x:t>구강검진비</x:t>
  </x:si>
  <x:si>
    <x:t>미납메모</x:t>
  </x:si>
  <x:si>
    <x:t>기숙사비</x:t>
  </x:si>
  <x:si>
    <x:t>건강검진비</x:t>
  </x:si>
  <x:si>
    <x:t>교재비정산</x:t>
  </x:si>
  <x:si>
    <x:t>링컨학교장</x:t>
  </x:si>
  <x:si>
    <x:t>합    계</x:t>
  </x:si>
  <x:si>
    <x:t>2018년 4분기</x:t>
  </x:si>
  <x:si>
    <x:t>정영빈</x:t>
  </x:si>
  <x:si>
    <x:t>노승영</x:t>
  </x:si>
  <x:si>
    <x:t>김예지</x:t>
  </x:si>
  <x:si>
    <x:t>손성빈</x:t>
  </x:si>
  <x:si>
    <x:t>김상민</x:t>
  </x:si>
  <x:si>
    <x:t>김소이</x:t>
  </x:si>
  <x:si>
    <x:t>고수원</x:t>
  </x:si>
  <x:si>
    <x:t>오명은</x:t>
  </x:si>
  <x:si>
    <x:t>이명진</x:t>
  </x:si>
  <x:si>
    <x:t>김시은</x:t>
  </x:si>
  <x:si>
    <x:t>박영재</x:t>
  </x:si>
  <x:si>
    <x:t>이지현</x:t>
  </x:si>
  <x:si>
    <x:t>이혜은</x:t>
  </x:si>
  <x:si>
    <x:t>노유민</x:t>
  </x:si>
  <x:si>
    <x:t>이세영</x:t>
  </x:si>
  <x:si>
    <x:t>조재천</x:t>
  </x:si>
  <x:si>
    <x:t>홍우영</x:t>
  </x:si>
  <x:si>
    <x:t>류다니</x:t>
  </x:si>
  <x:si>
    <x:t>김진희</x:t>
  </x:si>
  <x:si>
    <x:t>박수연</x:t>
  </x:si>
  <x:si>
    <x:t>이서연</x:t>
  </x:si>
  <x:si>
    <x:t>박서진</x:t>
  </x:si>
  <x:si>
    <x:t>한태훈</x:t>
  </x:si>
  <x:si>
    <x:t>고명진</x:t>
  </x:si>
  <x:si>
    <x:t>이현모</x:t>
  </x:si>
  <x:si>
    <x:t>송인영</x:t>
  </x:si>
  <x:si>
    <x:t>박민영</x:t>
  </x:si>
  <x:si>
    <x:t>오세훈</x:t>
  </x:si>
  <x:si>
    <x:t>강은미</x:t>
  </x:si>
  <x:si>
    <x:t>최준규</x:t>
  </x:si>
  <x:si>
    <x:t>유주혁</x:t>
  </x:si>
  <x:si>
    <x:t>두진욱</x:t>
  </x:si>
  <x:si>
    <x:t>편은진</x:t>
  </x:si>
  <x:si>
    <x:t>최하은</x:t>
  </x:si>
  <x:si>
    <x:t>김주희</x:t>
  </x:si>
  <x:si>
    <x:t>최성아</x:t>
  </x:si>
  <x:si>
    <x:t>심구현</x:t>
  </x:si>
  <x:si>
    <x:t>박진</x:t>
  </x:si>
  <x:si>
    <x:t>전주경</x:t>
  </x:si>
  <x:si>
    <x:t>윤신비</x:t>
  </x:si>
  <x:si>
    <x:t>조민성</x:t>
  </x:si>
  <x:si>
    <x:t>권아인</x:t>
  </x:si>
  <x:si>
    <x:t>김영찬</x:t>
  </x:si>
  <x:si>
    <x:t>김한빈</x:t>
  </x:si>
  <x:si>
    <x:t>김영은</x:t>
  </x:si>
  <x:si>
    <x:t>이상욱</x:t>
  </x:si>
  <x:si>
    <x:t>정옥진</x:t>
  </x:si>
  <x:si>
    <x:t>변찬은</x:t>
  </x:si>
  <x:si>
    <x:t>전혜은</x:t>
  </x:si>
  <x:si>
    <x:t>이혜진</x:t>
  </x:si>
  <x:si>
    <x:t>박시원</x:t>
  </x:si>
  <x:si>
    <x:t>정다운</x:t>
  </x:si>
  <x:si>
    <x:t>전성현</x:t>
  </x:si>
  <x:si>
    <x:t>이기현</x:t>
  </x:si>
  <x:si>
    <x:t>박예진</x:t>
  </x:si>
  <x:si>
    <x:t>최연우</x:t>
  </x:si>
  <x:si>
    <x:t>남주희</x:t>
  </x:si>
  <x:si>
    <x:t>박성건</x:t>
  </x:si>
  <x:si>
    <x:t>서주호</x:t>
  </x:si>
  <x:si>
    <x:t>성세언</x:t>
  </x:si>
  <x:si>
    <x:t>김지훈</x:t>
  </x:si>
  <x:si>
    <x:t>조성원</x:t>
  </x:si>
  <x:si>
    <x:t>강지수</x:t>
  </x:si>
  <x:si>
    <x:t>조하나</x:t>
  </x:si>
  <x:si>
    <x:t>박형진</x:t>
  </x:si>
  <x:si>
    <x:t>박상훈</x:t>
  </x:si>
  <x:si>
    <x:t>김세라</x:t>
  </x:si>
  <x:si>
    <x:t>김미영</x:t>
  </x:si>
  <x:si>
    <x:t>오유진</x:t>
  </x:si>
  <x:si>
    <x:t>오현서</x:t>
  </x:si>
  <x:si>
    <x:t>황근욱</x:t>
  </x:si>
  <x:si>
    <x:t>연수현</x:t>
  </x:si>
  <x:si>
    <x:t>박해름</x:t>
  </x:si>
  <x:si>
    <x:t>이신우</x:t>
  </x:si>
  <x:si>
    <x:t>김은택</x:t>
  </x:si>
  <x:si>
    <x:t>정혜선</x:t>
  </x:si>
  <x:si>
    <x:t>방소희</x:t>
  </x:si>
  <x:si>
    <x:t>김광현</x:t>
  </x:si>
  <x:si>
    <x:t>육지성</x:t>
  </x:si>
  <x:si>
    <x:t>이한별</x:t>
  </x:si>
  <x:si>
    <x:t>김근혜</x:t>
  </x:si>
  <x:si>
    <x:t>김다빈</x:t>
  </x:si>
  <x:si>
    <x:t>부정민</x:t>
  </x:si>
  <x:si>
    <x:t>연승현</x:t>
  </x:si>
  <x:si>
    <x:t>이은수</x:t>
  </x:si>
  <x:si>
    <x:t>김태형</x:t>
  </x:si>
  <x:si>
    <x:t>소정훈</x:t>
  </x:si>
  <x:si>
    <x:t>최현호</x:t>
  </x:si>
  <x:si>
    <x:t>김민아</x:t>
  </x:si>
  <x:si>
    <x:t>신우혁</x:t>
  </x:si>
  <x:si>
    <x:t>유하민</x:t>
  </x:si>
  <x:si>
    <x:t>박준범</x:t>
  </x:si>
  <x:si>
    <x:t>김민주</x:t>
  </x:si>
  <x:si>
    <x:t>김유민</x:t>
  </x:si>
  <x:si>
    <x:t>배은욱</x:t>
  </x:si>
  <x:si>
    <x:t>이조은</x:t>
  </x:si>
  <x:si>
    <x:t>정주현</x:t>
  </x:si>
  <x:si>
    <x:t>김우림</x:t>
  </x:si>
  <x:si>
    <x:t>홍신애</x:t>
  </x:si>
  <x:si>
    <x:t>김혜인</x:t>
  </x:si>
  <x:si>
    <x:t>양성신</x:t>
  </x:si>
  <x:si>
    <x:t>김우혁</x:t>
  </x:si>
  <x:si>
    <x:t>오유경</x:t>
  </x:si>
  <x:si>
    <x:t>이보은</x:t>
  </x:si>
  <x:si>
    <x:t>김은강</x:t>
  </x:si>
  <x:si>
    <x:t>이승겸</x:t>
  </x:si>
  <x:si>
    <x:t>양새은</x:t>
  </x:si>
  <x:si>
    <x:t>박인호</x:t>
  </x:si>
  <x:si>
    <x:t>예상열</x:t>
  </x:si>
  <x:si>
    <x:t>이수민</x:t>
  </x:si>
  <x:si>
    <x:t>허인성</x:t>
  </x:si>
  <x:si>
    <x:t>송인성</x:t>
  </x:si>
  <x:si>
    <x:t>안병욱</x:t>
  </x:si>
  <x:si>
    <x:t>두아름</x:t>
  </x:si>
  <x:si>
    <x:t>백성은</x:t>
  </x:si>
  <x:si>
    <x:t>천예지</x:t>
  </x:si>
  <x:si>
    <x:t>정민경</x:t>
  </x:si>
  <x:si>
    <x:t>박준수</x:t>
  </x:si>
  <x:si>
    <x:t>신성혁</x:t>
  </x:si>
  <x:si>
    <x:t>최주희</x:t>
  </x:si>
  <x:si>
    <x:t>김창민</x:t>
  </x:si>
  <x:si>
    <x:t>이성안</x:t>
  </x:si>
  <x:si>
    <x:t>이은섭</x:t>
  </x:si>
  <x:si>
    <x:t>이유준</x:t>
  </x:si>
  <x:si>
    <x:t>유지담</x:t>
  </x:si>
  <x:si>
    <x:t>김경일</x:t>
  </x:si>
  <x:si>
    <x:t>백소은</x:t>
  </x:si>
  <x:si>
    <x:t>이연웅</x:t>
  </x:si>
  <x:si>
    <x:t>이온유</x:t>
  </x:si>
  <x:si>
    <x:t>김려은</x:t>
  </x:si>
  <x:si>
    <x:t>임승원</x:t>
  </x:si>
  <x:si>
    <x:t>전주연</x:t>
  </x:si>
  <x:si>
    <x:t>김하은</x:t>
  </x:si>
  <x:si>
    <x:t>안영욱</x:t>
  </x:si>
  <x:si>
    <x:t>한대영</x:t>
  </x:si>
  <x:si>
    <x:t>최자윤</x:t>
  </x:si>
  <x:si>
    <x:t>이지원</x:t>
  </x:si>
  <x:si>
    <x:t>양시환</x:t>
  </x:si>
  <x:si>
    <x:t>최지연</x:t>
  </x:si>
  <x:si>
    <x:t>홍은혜</x:t>
  </x:si>
  <x:si>
    <x:t>김영기</x:t>
  </x:si>
  <x:si>
    <x:t>신선교</x:t>
  </x:si>
  <x:si>
    <x:t>이상준</x:t>
  </x:si>
  <x:si>
    <x:t>손예신</x:t>
  </x:si>
  <x:si>
    <x:t>안정현</x:t>
  </x:si>
  <x:si>
    <x:t>이은표</x:t>
  </x:si>
  <x:si>
    <x:t>박수인</x:t>
  </x:si>
  <x:si>
    <x:t>최강산</x:t>
  </x:si>
  <x:si>
    <x:t>김미지</x:t>
  </x:si>
  <x:si>
    <x:t>정가영</x:t>
  </x:si>
  <x:si>
    <x:t>한수아</x:t>
  </x:si>
  <x:si>
    <x:t>백지은</x:t>
  </x:si>
  <x:si>
    <x:t>김서윤</x:t>
  </x:si>
  <x:si>
    <x:t>설은영</x:t>
  </x:si>
  <x:si>
    <x:t>조송희</x:t>
  </x:si>
  <x:si>
    <x:t>문성하</x:t>
  </x:si>
  <x:si>
    <x:t>이소은</x:t>
  </x:si>
  <x:si>
    <x:t>이주안</x:t>
  </x:si>
  <x:si>
    <x:t>권혁찬</x:t>
  </x:si>
  <x:si>
    <x:t>최예은</x:t>
  </x:si>
  <x:si>
    <x:t>김재현</x:t>
  </x:si>
  <x:si>
    <x:t>서준성</x:t>
  </x:si>
  <x:si>
    <x:t>류지상</x:t>
  </x:si>
  <x:si>
    <x:t>예다은</x:t>
  </x:si>
  <x:si>
    <x:t>곽송영</x:t>
  </x:si>
  <x:si>
    <x:t>주윤정</x:t>
  </x:si>
  <x:si>
    <x:t>이승규</x:t>
  </x:si>
  <x:si>
    <x:t>배진모</x:t>
  </x:si>
  <x:si>
    <x:t>전현경</x:t>
  </x:si>
  <x:si>
    <x:t>김연우</x:t>
  </x:si>
  <x:si>
    <x:t>성아름</x:t>
  </x:si>
  <x:si>
    <x:t>윤치호</x:t>
  </x:si>
  <x:si>
    <x:t>최현호(인천)</x:t>
  </x:si>
  <x:si>
    <x:t>이슬기찬</x:t>
  </x:si>
  <x:si>
    <x:t>최현호(청주)</x:t>
  </x:si>
  <x:si>
    <x:t>정에스더</x:t>
  </x:si>
  <x:si>
    <x:t>off</x:t>
  </x:si>
  <x:si>
    <x:t>위 금액을 청구함. (2019년 1월 18일 입금기준)</x:t>
  </x:si>
  <x:si>
    <x:t/>
  </x:si>
  <x:si>
    <x:t>원</x:t>
  </x:si>
  <x:si>
    <x:t>미납분</x:t>
  </x:si>
  <x:si>
    <x:t>)</x:t>
  </x:si>
  <x:si>
    <x:t>급식비</x:t>
  </x:si>
  <x:si>
    <x:t>정산서</x:t>
  </x:si>
  <x:si>
    <x:t>No.</x:t>
  </x:si>
  <x:si>
    <x:t>학생명</x:t>
  </x:si>
  <x:si>
    <x:t>수업료</x:t>
  </x:si>
  <x:si>
    <x:t>4분기</x:t>
  </x:si>
  <x:si>
    <x:t>선입금</x:t>
  </x:si>
  <x:si>
    <x:t>우유비</x:t>
  </x:si>
  <x:si>
    <x:t>기준</x:t>
  </x:si>
  <x:si>
    <x:t>장학금</x:t>
  </x:si>
  <x:si>
    <x:t>총계</x:t>
  </x:si>
  <x:si>
    <x:t>학년</x:t>
  </x:si>
  <x:si>
    <x:t>횟수</x:t>
  </x:si>
  <x:si>
    <x:t>금액</x:t>
  </x:si>
  <x:si>
    <x:t>체크</x:t>
  </x:si>
  <x:si>
    <x:t>년</x:t>
  </x:si>
  <x:si>
    <x:t>1월분</x:t>
  </x:si>
  <x:si>
    <x:t>학생
주민등록번호
뒷자리</x:t>
  </x:si>
  <x:si>
    <x:t>학생 주민등록번호 뒷자리 :</x:t>
  </x:si>
  <x:si>
    <x:t>2019. 1. 23.</x:t>
  </x:si>
  <x:si>
    <x:t>스쿨뱅킹 납기 마감일 : '19. 1. 30 (수)                                               이후 미납금에 대해서는 수시로 스쿨뱅킹이 진행 됩니다.</x:t>
  </x:si>
  <x:si>
    <x:t>3013038</x:t>
  </x:si>
  <x:si>
    <x:t>3123211</x:t>
  </x:si>
  <x:si>
    <x:t>4055619</x:t>
  </x:si>
  <x:si>
    <x:t>4410310</x:t>
  </x:si>
  <x:si>
    <x:t>4213910</x:t>
  </x:si>
  <x:si>
    <x:t>3268919</x:t>
  </x:si>
  <x:si>
    <x:t>4201012</x:t>
  </x:si>
  <x:si>
    <x:t>4085414</x:t>
  </x:si>
  <x:si>
    <x:t>4692321</x:t>
  </x:si>
  <x:si>
    <x:t>4123215</x:t>
  </x:si>
  <x:si>
    <x:t>3894919</x:t>
  </x:si>
  <x:si>
    <x:t>4183514</x:t>
  </x:si>
  <x:si>
    <x:t>4903511</x:t>
  </x:si>
  <x:si>
    <x:t>3409117</x:t>
  </x:si>
  <x:si>
    <x:t>4068916</x:t>
  </x:si>
  <x:si>
    <x:t>4103119</x:t>
  </x:si>
  <x:si>
    <x:t>3491228</x:t>
  </x:si>
  <x:si>
    <x:t>3491017</x:t>
  </x:si>
  <x:si>
    <x:t>4037318</x:t>
  </x:si>
  <x:si>
    <x:t>3201117</x:t>
  </x:si>
  <x:si>
    <x:t>3850313</x:t>
  </x:si>
  <x:si>
    <x:t>4565616</x:t>
  </x:si>
  <x:si>
    <x:t>3117127</x:t>
  </x:si>
  <x:si>
    <x:t>4691211</x:t>
  </x:si>
  <x:si>
    <x:t>4351431</x:t>
  </x:si>
  <x:si>
    <x:t>3824410</x:t>
  </x:si>
  <x:si>
    <x:t>3740415</x:t>
  </x:si>
  <x:si>
    <x:t>3823315</x:t>
  </x:si>
  <x:si>
    <x:t>4861931</x:t>
  </x:si>
  <x:si>
    <x:t>4009810</x:t>
  </x:si>
  <x:si>
    <x:t>4684814</x:t>
  </x:si>
  <x:si>
    <x:t>3830817</x:t>
  </x:si>
  <x:si>
    <x:t>3555414</x:t>
  </x:si>
  <x:si>
    <x:t>3124618</x:t>
  </x:si>
  <x:si>
    <x:t>3126312</x:t>
  </x:si>
  <x:si>
    <x:t>3045213</x:t>
  </x:si>
  <x:si>
    <x:t>3489110</x:t>
  </x:si>
  <x:si>
    <x:t>3684819</x:t>
  </x:si>
  <x:si>
    <x:t>4625814</x:t>
  </x:si>
  <x:si>
    <x:t>3853218</x:t>
  </x:si>
  <x:si>
    <x:t>4824417</x:t>
  </x:si>
  <x:si>
    <x:t>4408714</x:t>
  </x:si>
  <x:si>
    <x:t>4773011</x:t>
  </x:si>
  <x:si>
    <x:t>4074111</x:t>
  </x:si>
  <x:si>
    <x:t>3574911</x:t>
  </x:si>
  <x:si>
    <x:t>3164424</x:t>
  </x:si>
  <x:si>
    <x:t>3401934</x:t>
  </x:si>
  <x:si>
    <x:t>4531611</x:t>
  </x:si>
  <x:si>
    <x:t>4148111</x:t>
  </x:si>
  <x:si>
    <x:t>3020420</x:t>
  </x:si>
  <x:si>
    <x:t>3170312</x:t>
  </x:si>
  <x:si>
    <x:t>4070323</x:t>
  </x:si>
  <x:si>
    <x:t>3850911</x:t>
  </x:si>
  <x:si>
    <x:t>4849810</x:t>
  </x:si>
  <x:si>
    <x:t>3105815</x:t>
  </x:si>
  <x:si>
    <x:t>4070619</x:t>
  </x:si>
  <x:si>
    <x:t>4152418</x:t>
  </x:si>
  <x:si>
    <x:t>3083610</x:t>
  </x:si>
  <x:si>
    <x:t>3171016</x:t>
  </x:si>
  <x:si>
    <x:t>4183011</x:t>
  </x:si>
  <x:si>
    <x:t>3580817</x:t>
  </x:si>
  <x:si>
    <x:t>4066138</x:t>
  </x:si>
  <x:si>
    <x:t>4011911</x:t>
  </x:si>
  <x:si>
    <x:t>3824411</x:t>
  </x:si>
  <x:si>
    <x:t>4588024</x:t>
  </x:si>
  <x:si>
    <x:t>3152218</x:t>
  </x:si>
  <x:si>
    <x:t>4217411</x:t>
  </x:si>
  <x:si>
    <x:t>3692322</x:t>
  </x:si>
  <x:si>
    <x:t>4446711</x:t>
  </x:si>
  <x:si>
    <x:t>4466314</x:t>
  </x:si>
  <x:si>
    <x:t>4403015</x:t>
  </x:si>
  <x:si>
    <x:t>3953917</x:t>
  </x:si>
  <x:si>
    <x:t>3216117</x:t>
  </x:si>
  <x:si>
    <x:t>4392312</x:t>
  </x:si>
  <x:si>
    <x:t>3076619</x:t>
  </x:si>
  <x:si>
    <x:t>4404213</x:t>
  </x:si>
  <x:si>
    <x:t>4211914</x:t>
  </x:si>
  <x:si>
    <x:t>4117417</x:t>
  </x:si>
  <x:si>
    <x:t>4183920</x:t>
  </x:si>
  <x:si>
    <x:t>3735318</x:t>
  </x:si>
  <x:si>
    <x:t>4199510</x:t>
  </x:si>
  <x:si>
    <x:t>3074018</x:t>
  </x:si>
  <x:si>
    <x:t>전은성(인천)</x:t>
  </x:si>
  <x:si>
    <x:t>3623218</x:t>
  </x:si>
  <x:si>
    <x:t>4454619</x:t>
  </x:si>
  <x:si>
    <x:t>3623610</x:t>
  </x:si>
  <x:si>
    <x:t>3207525</x:t>
  </x:si>
  <x:si>
    <x:t>3031414</x:t>
  </x:si>
  <x:si>
    <x:t>3183915</x:t>
  </x:si>
  <x:si>
    <x:t>3861917</x:t>
  </x:si>
  <x:si>
    <x:t>3386117</x:t>
  </x:si>
  <x:si>
    <x:t>4207512</x:t>
  </x:si>
  <x:si>
    <x:t>3861217</x:t>
  </x:si>
  <x:si>
    <x:t>3163519</x:t>
  </x:si>
  <x:si>
    <x:t>3692918</x:t>
  </x:si>
  <x:si>
    <x:t>4659716</x:t>
  </x:si>
  <x:si>
    <x:t>4154727</x:t>
  </x:si>
  <x:si>
    <x:t>3933916</x:t>
  </x:si>
  <x:si>
    <x:t>4275017</x:t>
  </x:si>
  <x:si>
    <x:t>4152416</x:t>
  </x:si>
  <x:si>
    <x:t>3167817</x:t>
  </x:si>
  <x:si>
    <x:t>3412013</x:t>
  </x:si>
  <x:si>
    <x:t>3801211</x:t>
  </x:si>
  <x:si>
    <x:t>4841818</x:t>
  </x:si>
  <x:si>
    <x:t>4409112</x:t>
  </x:si>
  <x:si>
    <x:t>우유급식비</x:t>
  </x:si>
  <x:si>
    <x:t>4169611</x:t>
  </x:si>
  <x:si>
    <x:t>4904921</x:t>
  </x:si>
  <x:si>
    <x:t>3528016</x:t>
  </x:si>
  <x:si>
    <x:t>4727438</x:t>
  </x:si>
  <x:si>
    <x:t>4484416</x:t>
  </x:si>
  <x:si>
    <x:t>4623224</x:t>
  </x:si>
  <x:si>
    <x:t>3226518</x:t>
  </x:si>
  <x:si>
    <x:t>3727439</x:t>
  </x:si>
  <x:si>
    <x:t>4117120</x:t>
  </x:si>
  <x:si>
    <x:t>3409119</x:t>
  </x:si>
  <x:si>
    <x:t>3268412</x:t>
  </x:si>
  <x:si>
    <x:t>3555519</x:t>
  </x:si>
  <x:si>
    <x:t>4사분기</x:t>
  </x:si>
  <x:si>
    <x:t>3067513</x:t>
  </x:si>
  <x:si>
    <x:t>3074021</x:t>
  </x:si>
  <x:si>
    <x:t>3841618</x:t>
  </x:si>
  <x:si>
    <x:t>3692327</x:t>
  </x:si>
  <x:si>
    <x:t>3067612</x:t>
  </x:si>
  <x:si>
    <x:t>태궝도비</x:t>
  </x:si>
  <x:si>
    <x:t>4179017</x:t>
  </x:si>
  <x:si>
    <x:t>3353211</x:t>
  </x:si>
  <x:si>
    <x:t>4409515</x:t>
  </x:si>
  <x:si>
    <x:t>태권도비</x:t>
  </x:si>
  <x:si>
    <x:t>4403013</x:t>
  </x:si>
  <x:si>
    <x:t>3069715</x:t>
  </x:si>
  <x:si>
    <x:t>3150917</x:t>
  </x:si>
  <x:si>
    <x:t>3850618</x:t>
  </x:si>
  <x:si>
    <x:t>3771710</x:t>
  </x:si>
  <x:si>
    <x:t>3118012</x:t>
  </x:si>
  <x:si>
    <x:t>4480119</x:t>
  </x:si>
  <x:si>
    <x:t>3117710</x:t>
  </x:si>
  <x:si>
    <x:t>4639311</x:t>
  </x:si>
  <x:si>
    <x:t>4788411</x:t>
  </x:si>
  <x:si>
    <x:t>3861920</x:t>
  </x:si>
  <x:si>
    <x:t>3561114</x:t>
  </x:si>
  <x:si>
    <x:t>4326216</x:t>
  </x:si>
  <x:si>
    <x:t>4200517</x:t>
  </x:si>
  <x:si>
    <x:t>3412519</x:t>
  </x:si>
  <x:si>
    <x:t>3207113</x:t>
  </x:si>
  <x:si>
    <x:t>3150915</x:t>
  </x:si>
  <x:si>
    <x:t>4120516</x:t>
  </x:si>
  <x:si>
    <x:t>3169513</x:t>
  </x:si>
  <x:si>
    <x:t>3163517</x:t>
  </x:si>
  <x:si>
    <x:t>3148713</x:t>
  </x:si>
  <x:si>
    <x:t>3519813</x:t>
  </x:si>
  <x:si>
    <x:t>4623619</x:t>
  </x:si>
  <x:si>
    <x:t>4623113</x:t>
  </x:si>
  <x:si>
    <x:t>4041612</x:t>
  </x:si>
  <x:si>
    <x:t>4468412</x:t>
  </x:si>
  <x:si>
    <x:t>4170423</x:t>
  </x:si>
  <x:si>
    <x:t>3268415</x:t>
  </x:si>
  <x:si>
    <x:t>4123511</x:t>
  </x:si>
  <x:si>
    <x:t>3842419</x:t>
  </x:si>
  <x:si>
    <x:t>3802515</x:t>
  </x:si>
  <x:si>
    <x:t>3192416</x:t>
  </x:si>
  <x:si>
    <x:t>4590819</x:t>
  </x:si>
  <x:si>
    <x:t>3188211</x:t>
  </x:si>
  <x:si>
    <x:t>3179810</x:t>
  </x:si>
  <x:si>
    <x:t>3352918</x:t>
  </x:si>
  <x:si>
    <x:t>11~1월분</x:t>
  </x:si>
  <x:si>
    <x:t>3491215</x:t>
  </x:si>
  <x:si>
    <x:t>4201111</x:t>
  </x:si>
  <x:si>
    <x:t>4574018</x:t>
  </x:si>
  <x:si>
    <x:t>4904419</x:t>
  </x:si>
  <x:si>
    <x:t>3352011</x:t>
  </x:si>
  <x:si>
    <x:t>3126327</x:t>
  </x:si>
  <x:si>
    <x:t>3861224</x:t>
  </x:si>
  <x:si>
    <x:t>4546410</x:t>
  </x:si>
  <x:si>
    <x:t>3065116</x:t>
  </x:si>
  <x:si>
    <x:t>4824419</x:t>
  </x:si>
  <x:si>
    <x:t>4401813j</x:t>
  </x:si>
  <x:si>
    <x:t>4408714j</x:t>
  </x:si>
  <x:si>
    <x:t>3074011s</x:t>
  </x:si>
  <x:si>
    <x:t>3824418j</x:t>
  </x:si>
  <x:si>
    <x:t>3824418b</x:t>
  </x:si>
  <x:si>
    <x:t>2018학년도 정산서</x:t>
  </x:si>
  <x:si>
    <x:t>4401813p</x:t>
  </x:si>
  <x:si>
    <x:t>2018년
정산분</x:t>
  </x:si>
  <x:si>
    <x:t>미납금</x:t>
  </x:si>
  <x:si>
    <x:t>한수빈</x:t>
  </x:si>
  <x:si>
    <x:t>-</x:t>
  </x:si>
  <x:si>
    <x:t>간식비</x:t>
  </x:si>
  <x:si>
    <x:t>교육비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</x:si>
  <x:si>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000000"/>
            <x:b val="1"/>
          </x:rPr>
        </mc:Fallback>
      </mc:AlternateContent>
      <x:t>중</x:t>
    </x:r>
    <x:r>
      <x:rPr>
        <x:rFont val="맑은 고딕"/>
        <x:sz val="11"/>
        <x:color rgb="ff000000"/>
      </x:rPr>
      <x:t xml:space="preserve"> (</x:t>
    </x:r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</x:si>
</x:sst>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6">
    <x:numFmt numFmtId="164" formatCode="yyyy\.mm\.dd\."/>
    <x:numFmt numFmtId="165" formatCode="&quot;₩&quot;#,##0_);[Red]\(&quot;₩&quot;#,##0\)"/>
    <x:numFmt numFmtId="166" formatCode="0_);[Red]\(0\)"/>
    <x:numFmt numFmtId="167" formatCode="&quot;₩&quot;#,##0"/>
    <x:numFmt numFmtId="168" formatCode="#,##0_ "/>
    <x:numFmt numFmtId="169" formatCode="\-##,###"/>
  </x:numFmts>
  <x:fonts count="34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HY헤드라인M"/>
      <x:sz val="18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8"/>
          <x:color rgb="ff000000"/>
        </x:font>
      </mc:Fallback>
    </mc:AlternateContent>
    <x:font>
      <x:name val="맑은 고딕"/>
      <x:sz val="18"/>
      <x:color rgb="ff000000"/>
    </x:font>
    <x:font>
      <x:name val="궁서체"/>
      <x:sz val="11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8"/>
          <x:color rgb="ffc00000"/>
          <hs:size val="100"/>
          <hs:ratio val="100"/>
          <hs:spacing val="0"/>
          <hs:offset val="0"/>
        </x:font>
      </mc:Choice>
      <mc:Fallback>
        <x:font>
          <x:name val="맑은 고딕"/>
          <x:sz val="8"/>
          <x:color rgb="ffc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8"/>
          <x:color rgb="ff2e75b6"/>
          <hs:size val="100"/>
          <hs:ratio val="100"/>
          <hs:spacing val="0"/>
          <hs:offset val="0"/>
        </x:font>
      </mc:Choice>
      <mc:Fallback>
        <x:font>
          <x:name val="맑은 고딕"/>
          <x:sz val="8"/>
          <x:color rgb="ff2e75b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4472c4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4472c4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4472c4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4472c4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8"/>
          <x:color rgb="ffff0000"/>
          <hs:size val="100"/>
          <hs:ratio val="100"/>
          <hs:spacing val="0"/>
          <hs:offset val="0"/>
        </x:font>
      </mc:Choice>
      <mc:Fallback>
        <x:font>
          <x:name val="맑은 고딕"/>
          <x:sz val="8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목각파임B"/>
          <x:sz val="2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목각파임B"/>
          <x:sz val="2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목각파임B"/>
          <x:sz val="2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목각파임B"/>
          <x:sz val="2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헤드라인M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크리스탈M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HY크리스탈M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c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c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4472c4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4472c4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b0f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b0f0"/>
        </x:font>
      </mc:Fallback>
    </mc:AlternateContent>
    <x:font>
      <x:name val="맑은 고딕"/>
      <x:sz val="6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  <x:b val="1"/>
        </x:font>
      </mc:Fallback>
    </mc:AlternateContent>
  </x:fonts>
  <x:fills count="8">
    <x:fill>
      <x:patternFill patternType="none"/>
    </x:fill>
    <x:fill>
      <x:patternFill patternType="gray125"/>
    </x:fill>
    <x:fill>
      <x:patternFill patternType="solid">
        <x:fgColor rgb="ffbfbfbf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d9d9d9"/>
        <x:bgColor indexed="64"/>
      </x:patternFill>
    </x:fill>
    <x:fill>
      <x:patternFill patternType="solid">
        <x:fgColor rgb="ff00b0f0"/>
        <x:bgColor indexed="64"/>
      </x:patternFill>
    </x:fill>
  </x:fills>
  <x:borders count="6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 style="double">
        <x:color indexed="64"/>
      </x:top>
      <x:bottom>
        <x:color indexed="64"/>
      </x:bottom>
    </x:border>
    <x:border>
      <x:left style="double">
        <x:color indexed="64"/>
      </x:left>
      <x:right>
        <x:color indexed="64"/>
      </x:right>
      <x:top style="double"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hair">
        <x:color indexed="64"/>
      </x:bottom>
    </x:border>
    <x:border>
      <x:left style="hair">
        <x:color indexed="64"/>
      </x:left>
      <x:right>
        <x:color indexed="64"/>
      </x:right>
      <x:top style="thin">
        <x:color indexed="64"/>
      </x:top>
      <x:bottom style="hair">
        <x:color indexed="64"/>
      </x:bottom>
    </x:border>
    <x:border>
      <x:left style="hair">
        <x:color indexed="64"/>
      </x:left>
      <x:right style="hair">
        <x:color indexed="64"/>
      </x:right>
      <x:top style="hair">
        <x:color indexed="64"/>
      </x:top>
      <x:bottom style="double">
        <x:color indexed="64"/>
      </x:bottom>
    </x:border>
    <x:border>
      <x:left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double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</x:border>
    <x:border>
      <x:left style="hair">
        <x:color indexed="64"/>
      </x:left>
      <x:right style="hair">
        <x:color indexed="64"/>
      </x:right>
      <x:top>
        <x:color indexed="64"/>
      </x:top>
      <x:bottom style="double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double">
        <x:color indexed="64"/>
      </x:bottom>
    </x:border>
    <x:border>
      <x:left style="hair">
        <x:color indexed="64"/>
      </x:left>
      <x:right style="hair">
        <x:color indexed="64"/>
      </x:right>
      <x:top>
        <x:color indexed="64"/>
      </x:top>
      <x:bottom>
        <x:color indexed="64"/>
      </x:bottom>
    </x:border>
    <x:border>
      <x:left style="hair">
        <x:color indexed="64"/>
      </x:left>
      <x:right style="hair">
        <x:color indexed="64"/>
      </x:right>
      <x:top style="hair">
        <x:color indexed="64"/>
      </x:top>
      <x:bottom>
        <x:color indexed="64"/>
      </x:bottom>
    </x:border>
    <x:border>
      <x:left style="thin">
        <x:color indexed="64"/>
      </x:left>
      <x:right style="hair">
        <x:color indexed="64"/>
      </x:right>
      <x:top style="medium">
        <x:color indexed="64"/>
      </x:top>
      <x:bottom style="medium">
        <x:color indexed="64"/>
      </x:bottom>
    </x:border>
    <x:border>
      <x:left style="hair">
        <x:color indexed="64"/>
      </x:left>
      <x:right style="hair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double"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hair">
        <x:color indexed="64"/>
      </x:bottom>
    </x:border>
    <x:border>
      <x:left style="hair">
        <x:color indexed="64"/>
      </x:left>
      <x:right style="thin">
        <x:color indexed="64"/>
      </x:right>
      <x:top style="hair">
        <x:color indexed="64"/>
      </x:top>
      <x:bottom style="hair">
        <x:color indexed="64"/>
      </x:bottom>
    </x:border>
    <x:border>
      <x:left style="hair">
        <x:color indexed="64"/>
      </x:left>
      <x:right style="thin">
        <x:color indexed="64"/>
      </x:right>
      <x:top style="hair">
        <x:color indexed="64"/>
      </x:top>
      <x:bottom style="double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>
        <x:color indexed="64"/>
      </x:left>
      <x:right style="medium">
        <x:color indexed="64"/>
      </x:right>
      <x:top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double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hair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hair">
        <x:color indexed="64"/>
      </x:right>
      <x:top style="hair">
        <x:color indexed="64"/>
      </x:top>
      <x:bottom style="double">
        <x:color indexed="64"/>
      </x:bottom>
    </x:border>
    <x:border>
      <x:left style="hair">
        <x:color indexed="64"/>
      </x:left>
      <x:right style="hair">
        <x:color indexed="64"/>
      </x:right>
      <x:top style="double">
        <x:color indexed="64"/>
      </x:top>
      <x:bottom style="hair">
        <x:color indexed="64"/>
      </x:bottom>
    </x:border>
    <x:border>
      <x:left style="hair"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hair">
        <x:color indexed="64"/>
      </x:bottom>
    </x:border>
    <x:border>
      <x:left style="thin">
        <x:color indexed="64"/>
      </x:left>
      <x:right>
        <x:color indexed="64"/>
      </x:right>
      <x:top style="double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double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hair">
        <x:color indexed="64"/>
      </x:top>
      <x:bottom style="hair">
        <x:color indexed="64"/>
      </x:bottom>
    </x:border>
    <x:border>
      <x:left>
        <x:color indexed="64"/>
      </x:left>
      <x:right>
        <x:color indexed="64"/>
      </x:right>
      <x:top style="hair">
        <x:color indexed="64"/>
      </x:top>
      <x:bottom style="hair">
        <x:color indexed="64"/>
      </x:bottom>
    </x:border>
    <x:border>
      <x:left>
        <x:color indexed="64"/>
      </x:left>
      <x:right style="hair">
        <x:color indexed="64"/>
      </x:right>
      <x:top style="hair">
        <x:color indexed="64"/>
      </x:top>
      <x:bottom style="hair">
        <x:color indexed="64"/>
      </x:bottom>
    </x:border>
    <x:border>
      <x:left>
        <x:color indexed="64"/>
      </x:left>
      <x:right style="thin">
        <x:color indexed="64"/>
      </x:right>
      <x:top style="hair">
        <x:color indexed="64"/>
      </x:top>
      <x:bottom style="hair">
        <x:color indexed="64"/>
      </x:bottom>
    </x:border>
    <x:border>
      <x:left style="thin">
        <x:color indexed="64"/>
      </x:left>
      <x:right>
        <x:color indexed="64"/>
      </x:right>
      <x:top style="hair">
        <x:color indexed="64"/>
      </x:top>
      <x:bottom style="double">
        <x:color indexed="64"/>
      </x:bottom>
    </x:border>
    <x:border>
      <x:left>
        <x:color indexed="64"/>
      </x:left>
      <x:right>
        <x:color indexed="64"/>
      </x:right>
      <x:top style="hair">
        <x:color indexed="64"/>
      </x:top>
      <x:bottom style="double">
        <x:color indexed="64"/>
      </x:bottom>
    </x:border>
    <x:border>
      <x:left>
        <x:color indexed="64"/>
      </x:left>
      <x:right style="thin">
        <x:color indexed="64"/>
      </x:right>
      <x:top style="hair">
        <x:color indexed="64"/>
      </x:top>
      <x:bottom style="double">
        <x:color indexed="64"/>
      </x:bottom>
    </x:border>
    <x:border>
      <x:left style="double">
        <x:color indexed="64"/>
      </x:left>
      <x:right>
        <x:color indexed="64"/>
      </x:right>
      <x:top style="double">
        <x:color indexed="64"/>
      </x:top>
      <x:bottom style="double">
        <x:color indexed="64"/>
      </x:bottom>
    </x:border>
    <x:border>
      <x:left>
        <x:color indexed="64"/>
      </x:left>
      <x:right>
        <x:color indexed="64"/>
      </x:right>
      <x:top style="double">
        <x:color indexed="64"/>
      </x:top>
      <x:bottom style="double">
        <x:color indexed="64"/>
      </x:bottom>
    </x:border>
    <x:border>
      <x:left>
        <x:color indexed="64"/>
      </x:left>
      <x:right style="double">
        <x:color indexed="64"/>
      </x:right>
      <x:top style="double">
        <x:color indexed="64"/>
      </x:top>
      <x:bottom style="double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hair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 style="double">
        <x:color indexed="64"/>
      </x:left>
      <x:right>
        <x:color indexed="64"/>
      </x:right>
      <x:top>
        <x:color indexed="64"/>
      </x:top>
      <x:bottom style="double">
        <x:color indexed="64"/>
      </x:bottom>
    </x:border>
    <x:border>
      <x:left>
        <x:color indexed="64"/>
      </x:left>
      <x:right style="double">
        <x:color indexed="64"/>
      </x:right>
      <x:top style="double">
        <x:color indexed="64"/>
      </x:top>
      <x:bottom>
        <x:color indexed="64"/>
      </x:bottom>
    </x:border>
    <x:border>
      <x:left>
        <x:color indexed="64"/>
      </x:left>
      <x:right style="double">
        <x:color indexed="64"/>
      </x:right>
      <x:top>
        <x:color indexed="64"/>
      </x:top>
      <x:bottom style="double">
        <x:color indexed="64"/>
      </x:bottom>
    </x:border>
    <x:border>
      <x:left style="thin"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</x:border>
    <x:border>
      <x:left style="thin">
        <x:color indexed="64"/>
      </x:left>
      <x:right style="hair">
        <x:color indexed="64"/>
      </x:right>
      <x:top style="hair">
        <x:color indexed="64"/>
      </x:top>
      <x:bottom style="double">
        <x:color indexed="64"/>
      </x:bottom>
    </x:border>
    <x:border>
      <x:left style="hair">
        <x:color indexed="64"/>
      </x:left>
      <x:right style="hair">
        <x:color indexed="64"/>
      </x:right>
      <x:top style="thin">
        <x:color indexed="64"/>
      </x:top>
      <x:bottom>
        <x:color indexed="64"/>
      </x:bottom>
    </x:border>
    <x:border>
      <x:left style="hair">
        <x:color indexed="64"/>
      </x:left>
      <x:right style="hair">
        <x:color indexed="64"/>
      </x:right>
      <x:top style="thin">
        <x:color indexed="64"/>
      </x:top>
      <x:bottom style="hair">
        <x:color indexed="64"/>
      </x:bottom>
    </x:border>
  </x:borders>
  <x:cellStyleXfs count="15">
    <x:xf numFmtId="0" fontId="0" fillId="0" borderId="0">
      <x:alignment horizontal="general" vertical="center"/>
    </x:xf>
    <x:xf numFmtId="41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57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0" fillId="0" borderId="0" xfId="0" applyNumberFormat="1" applyAlignment="1">
      <x:alignment horizontal="general" vertical="bottom"/>
    </x:xf>
    <x:xf numFmtId="0" fontId="9" fillId="0" borderId="0" xfId="0" applyNumberFormat="1" applyFont="1" applyAlignment="1">
      <x:alignment horizontal="general" vertical="bottom"/>
    </x:xf>
    <x:xf numFmtId="0" fontId="0" fillId="0" borderId="0" xfId="0" applyNumberFormat="1" applyFont="1" applyAlignment="1">
      <x:alignment horizontal="general" vertical="bottom"/>
    </x:xf>
    <x:xf numFmtId="0" fontId="0" fillId="0" borderId="0" xfId="0" applyNumberFormat="1" applyFill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center" vertical="top"/>
        </x:xf>
      </mc:Fallback>
    </mc:AlternateContent>
    <x:xf numFmtId="0" fontId="9" fillId="0" borderId="6" xfId="0" applyNumberFormat="1" applyFont="1" applyBorder="1" applyAlignment="1">
      <x:alignment horizontal="general" vertical="bottom"/>
    </x:xf>
    <x:xf numFmtId="0" fontId="9" fillId="0" borderId="7" xfId="0" applyNumberFormat="1" applyFont="1" applyBorder="1" applyAlignment="1">
      <x:alignment horizontal="general" vertical="bottom"/>
    </x:xf>
    <x:xf numFmtId="0" fontId="0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0" xfId="1" applyNumberFormat="1" applyFont="1" applyFill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0" xfId="1" applyNumberFormat="1" applyFont="1" applyFill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1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1" applyNumberFormat="1" applyFont="1" applyFill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1" applyNumberFormat="1" applyFont="1" applyFill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1" applyNumberFormat="1" applyFont="1" applyFill="1" applyAlignment="1" applyProtection="1">
          <x:alignment horizontal="center" vertical="center" wrapText="1"/>
        </x:xf>
      </mc:Fallback>
    </mc:AlternateContent>
    <x:xf numFmtId="0" fontId="11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3" fillId="3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1" fillId="0" borderId="0" xfId="0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1" fillId="0" borderId="0" xfId="0" applyNumberFormat="1" applyFont="1" applyFill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right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right" vertical="center" wrapText="1" shrinkToFit="1"/>
        </x:xf>
      </mc:Fallback>
    </mc:AlternateContent>
    <x:xf numFmtId="0" fontId="8" fillId="0" borderId="3" xfId="0" applyNumberFormat="1" applyFont="1" applyFill="1" applyBorder="1" applyAlignment="1" applyProtection="1">
      <x:alignment horizontal="left" vertical="center" wrapText="1" shrinkToFit="1"/>
    </x:xf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Fill="1" applyBorder="1" applyAlignment="1" applyProtection="1" hs:applyExtension="1">
          <x:alignment horizontal="right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Fill="1" applyBorder="1" applyAlignment="1" applyProtection="1">
          <x:alignment horizontal="right" vertical="center" wrapText="1" shrinkToFit="1"/>
        </x:xf>
      </mc:Fallback>
    </mc:AlternateContent>
    <x:xf numFmtId="0" fontId="8" fillId="0" borderId="9" xfId="0" applyNumberFormat="1" applyFont="1" applyFill="1" applyBorder="1" applyAlignment="1" applyProtection="1">
      <x:alignment horizontal="left" vertical="center" wrapText="1" shrinkToFit="1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1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0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0" xfId="1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1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2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2" xfId="1" applyNumberFormat="1" applyFont="1" applyFill="1" applyBorder="1" applyAlignment="1" applyProtection="1">
          <x:alignment horizontal="center" vertical="center" wrapText="1" shrinkToFit="1"/>
        </x:xf>
      </mc:Fallback>
    </mc:AlternateContent>
    <x:xf numFmtId="0" fontId="8" fillId="0" borderId="12" xfId="1" applyNumberFormat="1" applyFont="1" applyFill="1" applyBorder="1" applyAlignment="1" applyProtection="1">
      <x:alignment horizontal="general" vertical="center" wrapText="1" shrinkToFit="1"/>
    </x:xf>
    <mc:AlternateContent xmlns:mc="http://schemas.openxmlformats.org/markup-compatibility/2006">
      <mc:Choice xmlns:hs="http://schemas.haansoft.com/office/spreadsheet/8.0" Requires="hs">
        <x:xf numFmtId="165" fontId="14" fillId="0" borderId="13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4" fillId="0" borderId="13" xfId="1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4" fillId="0" borderId="14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4" fillId="0" borderId="14" xfId="1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0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0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0" xfId="1" applyNumberFormat="1" applyFont="1" applyFill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0" xfId="1" applyNumberFormat="1" applyFont="1" applyFill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1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1" applyNumberFormat="1" applyFont="1" applyFill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1" applyNumberFormat="1" applyFont="1" applyFill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1" applyNumberFormat="1" applyFont="1" applyFill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0" xfId="0" applyNumberFormat="1" applyFont="1" applyFill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0" xfId="0" applyNumberFormat="1" applyFont="1" applyFill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2" fillId="0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0" borderId="13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0" borderId="13" xfId="1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6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6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0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0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0" xfId="1" applyNumberFormat="1" applyFont="1" applyFill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0" xfId="1" applyNumberFormat="1" applyFont="1" applyFill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1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1" applyNumberFormat="1" applyFont="1" applyFill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1" applyNumberFormat="1" applyFont="1" applyFill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1" applyNumberFormat="1" applyFont="1" applyFill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8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8" xfId="1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8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8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8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8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8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8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5" fillId="0" borderId="13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5" fillId="0" borderId="13" xfId="1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5" fillId="0" borderId="14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5" fillId="0" borderId="14" xfId="1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0" borderId="16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0" borderId="16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4" fillId="0" borderId="16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4" fillId="0" borderId="16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4" borderId="5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5" xfId="1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4" borderId="14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4" borderId="14" xfId="1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4" borderId="16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4" borderId="16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4" borderId="12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12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4" borderId="13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4" borderId="13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4" borderId="14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4" borderId="14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4" borderId="16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4" borderId="16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4" borderId="13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4" borderId="13" xfId="1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4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4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4" borderId="5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5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8" fillId="4" borderId="14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8" fillId="4" borderId="14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Fill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Fill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6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8" fillId="0" borderId="0" xfId="0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0" xfId="0" applyNumberFormat="1" applyFont="1" applyFill="1" applyAlignment="1" applyProtection="1">
          <x:alignment horizontal="center" vertical="center" shrinkToFit="1"/>
        </x:xf>
      </mc:Fallback>
    </mc:AlternateContent>
    <x:xf numFmtId="0" fontId="0" fillId="0" borderId="0" xfId="0" applyNumberFormat="1" applyFont="1" applyFill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5" fontId="12" fillId="0" borderId="16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16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13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13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5" borderId="17" xfId="0" applyNumberFormat="1" applyFill="1" applyBorder="1" applyAlignment="1">
      <x:alignment horizontal="general" vertical="bottom"/>
    </x:xf>
    <x:xf numFmtId="0" fontId="0" fillId="5" borderId="18" xfId="0" applyNumberFormat="1" applyFill="1" applyBorder="1" applyAlignment="1">
      <x:alignment horizontal="general" vertical="bottom"/>
    </x:xf>
    <x:xf numFmtId="0" fontId="0" fillId="5" borderId="19" xfId="0" applyNumberFormat="1" applyFill="1" applyBorder="1" applyAlignment="1">
      <x:alignment horizontal="general" vertical="bottom"/>
    </x:xf>
    <x:xf numFmtId="0" fontId="0" fillId="5" borderId="20" xfId="0" applyNumberFormat="1" applyFill="1" applyBorder="1" applyAlignment="1">
      <x:alignment horizontal="general" vertical="bottom"/>
    </x:xf>
    <x:xf numFmtId="0" fontId="0" fillId="5" borderId="0" xfId="0" applyNumberFormat="1" applyFill="1" applyBorder="1" applyAlignment="1">
      <x:alignment horizontal="general" vertical="bottom"/>
    </x:xf>
    <x:xf numFmtId="0" fontId="0" fillId="5" borderId="0" xfId="0" applyNumberFormat="1" applyFont="1" applyFill="1" applyBorder="1" applyAlignment="1">
      <x:alignment horizontal="general" vertical="bottom"/>
    </x:xf>
    <x:xf numFmtId="0" fontId="0" fillId="5" borderId="6" xfId="0" applyNumberFormat="1" applyFill="1" applyBorder="1" applyAlignment="1">
      <x:alignment horizontal="general" vertical="bottom"/>
    </x:xf>
    <x:xf numFmtId="0" fontId="0" fillId="5" borderId="20" xfId="0" applyNumberFormat="1" applyFont="1" applyFill="1" applyBorder="1" applyAlignment="1">
      <x:alignment horizontal="general" vertical="bottom"/>
    </x:xf>
    <x:xf numFmtId="0" fontId="0" fillId="5" borderId="0" xfId="0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5" borderId="0" xfId="0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0" xfId="0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5" borderId="0" xfId="0" applyNumberFormat="1" applyFont="1" applyFill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5" borderId="0" xfId="0" applyNumberFormat="1" applyFont="1" applyFill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0" xfId="0" applyNumberFormat="1" applyFont="1" applyFill="1" applyAlignment="1">
          <x:alignment horizontal="center" vertical="center"/>
        </x:xf>
      </mc:Fallback>
    </mc:AlternateContent>
    <x:xf numFmtId="0" fontId="0" fillId="5" borderId="0" xfId="0" applyNumberFormat="1" applyFont="1" applyFill="1" applyBorder="1" applyAlignment="1">
      <x:alignment horizontal="left" vertical="center"/>
    </x:xf>
    <x:xf numFmtId="0" fontId="0" fillId="5" borderId="6" xfId="0" applyNumberFormat="1" applyFont="1" applyFill="1" applyBorder="1" applyAlignment="1">
      <x:alignment horizontal="general" vertical="bottom"/>
    </x:xf>
    <x:xf numFmtId="0" fontId="0" fillId="5" borderId="20" xfId="0" applyNumberFormat="1" applyFont="1" applyFill="1" applyBorder="1" applyAlignment="1">
      <x:alignment horizontal="general" vertical="center"/>
    </x:xf>
    <x:xf numFmtId="168" fontId="0" fillId="5" borderId="21" xfId="0" applyNumberFormat="1" applyFont="1" applyFill="1" applyBorder="1" applyAlignment="1">
      <x:alignment horizontal="general" vertical="center"/>
    </x:xf>
    <x:xf numFmtId="0" fontId="0" fillId="5" borderId="6" xfId="0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5" borderId="2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2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2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23" xfId="0" applyNumberFormat="1" applyFont="1" applyFill="1" applyBorder="1" applyAlignment="1">
          <x:alignment horizontal="center" vertical="center"/>
        </x:xf>
      </mc:Fallback>
    </mc:AlternateContent>
    <x:xf numFmtId="0" fontId="16" fillId="5" borderId="20" xfId="0" applyNumberFormat="1" applyFont="1" applyFill="1" applyBorder="1" applyAlignment="1">
      <x:alignment horizontal="general" vertical="center"/>
    </x:xf>
    <x:xf numFmtId="0" fontId="16" fillId="5" borderId="6" xfId="0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5" borderId="20" xfId="0" applyNumberFormat="1" applyFont="1" applyFill="1" applyBorder="1" applyAlignment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5" borderId="20" xfId="0" applyNumberFormat="1" applyFont="1" applyFill="1" applyBorder="1" applyAlignment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5" borderId="6" xfId="0" applyNumberFormat="1" applyFont="1" applyFill="1" applyBorder="1" applyAlignment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5" borderId="6" xfId="0" applyNumberFormat="1" applyFont="1" applyFill="1" applyBorder="1" applyAlignment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5" borderId="0" xfId="0" applyNumberFormat="1" applyFont="1" applyFill="1" applyBorder="1" applyAlignment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5" borderId="0" xfId="0" applyNumberFormat="1" applyFont="1" applyFill="1" applyBorder="1" applyAlignment="1">
          <x:alignment horizontal="center" vertical="top"/>
        </x:xf>
      </mc:Fallback>
    </mc:AlternateContent>
    <x:xf numFmtId="0" fontId="0" fillId="5" borderId="24" xfId="0" applyNumberFormat="1" applyFill="1" applyBorder="1" applyAlignment="1">
      <x:alignment horizontal="general" vertical="bottom"/>
    </x:xf>
    <x:xf numFmtId="0" fontId="0" fillId="5" borderId="25" xfId="0" applyNumberFormat="1" applyFont="1" applyFill="1" applyBorder="1" applyAlignment="1">
      <x:alignment horizontal="general" vertical="bottom"/>
    </x:xf>
    <x:xf numFmtId="0" fontId="0" fillId="5" borderId="25" xfId="0" applyNumberFormat="1" applyFill="1" applyBorder="1" applyAlignment="1">
      <x:alignment horizontal="general" vertical="bottom"/>
    </x:xf>
    <x:xf numFmtId="0" fontId="0" fillId="5" borderId="26" xfId="0" applyNumberFormat="1" applyFill="1" applyBorder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8" fillId="0" borderId="12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2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8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8" xfId="0" applyNumberFormat="1" applyFont="1" applyBorder="1" applyAlignment="1">
          <x:alignment horizontal="center" vertical="center" shrinkToFit="1"/>
        </x:xf>
      </mc:Fallback>
    </mc:AlternateContent>
    <x:xf numFmtId="38" fontId="18" fillId="5" borderId="27" xfId="0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1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0" xfId="0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0" xfId="0" quotePrefix="1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0" xfId="0" quotePrefix="1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0" xfId="0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0" xfId="0" applyNumberFormat="1" applyFont="1" applyFill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8" xfId="0" applyNumberForma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8" xfId="0" applyNumberForma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0" xfId="0" applyNumberFormat="1" applyFont="1" applyFill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0" xfId="0" applyNumberFormat="1" applyFont="1" applyFill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0" xfId="0" applyNumberFormat="1" applyFont="1" applyFill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0" xfId="0" applyNumberFormat="1" applyFont="1" applyFill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8" xfId="0" applyNumberFormat="1" applyFont="1" applyFill="1" applyBorder="1" applyAlignment="1" applyProtection="1">
          <x:alignment horizontal="center" vertical="center"/>
        </x:xf>
      </mc:Fallback>
    </mc:AlternateContent>
    <x:xf numFmtId="168" fontId="0" fillId="5" borderId="28" xfId="0" applyNumberFormat="1" applyFont="1" applyFill="1" applyBorder="1" applyAlignment="1">
      <x:alignment horizontal="general" vertical="center"/>
    </x:xf>
    <x:xf numFmtId="168" fontId="19" fillId="5" borderId="28" xfId="0" applyNumberFormat="1" applyFont="1" applyFill="1" applyBorder="1" applyAlignment="1">
      <x:alignment horizontal="general" vertical="center"/>
    </x:xf>
    <x:xf numFmtId="168" fontId="0" fillId="5" borderId="29" xfId="0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3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0" fillId="0" borderId="3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0" fillId="0" borderId="3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8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8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2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2" xfId="1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4" borderId="10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10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0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0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21" fillId="0" borderId="14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21" fillId="0" borderId="14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3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3" xfId="1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5" borderId="3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5" borderId="3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5" borderId="3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5" borderId="3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3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31" xfId="0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17" fillId="5" borderId="0" xfId="0" applyNumberFormat="1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22" fillId="5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5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12" fillId="5" borderId="35" xfId="0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12" fillId="5" borderId="35" xfId="0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12" fillId="5" borderId="36" xfId="0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12" fillId="5" borderId="36" xfId="0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5" borderId="37" xfId="0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5" borderId="37" xfId="0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5" borderId="38" xfId="0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5" borderId="38" xfId="0" applyNumberFormat="1" applyFont="1" applyFill="1" applyBorder="1" applyAlignment="1">
          <x:alignment horizontal="right" vertical="center"/>
        </x:xf>
      </mc:Fallback>
    </mc:AlternateContent>
    <x:xf numFmtId="0" fontId="19" fillId="5" borderId="38" xfId="0" applyNumberFormat="1" applyFont="1" applyFill="1" applyBorder="1" applyAlignment="1">
      <x:alignment horizontal="left" vertical="center"/>
    </x:xf>
    <x:xf numFmtId="0" fontId="19" fillId="5" borderId="28" xfId="0" applyNumberFormat="1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5" borderId="35" xfId="0" applyNumberFormat="1" applyFont="1" applyFill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5" borderId="35" xfId="0" applyNumberFormat="1" applyFont="1" applyFill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36" xfId="0" applyNumberFormat="1" applyFont="1" applyFill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5" borderId="36" xfId="0" applyNumberFormat="1" applyFont="1" applyFill="1" applyBorder="1" applyAlignment="1">
          <x:alignment horizontal="left" vertical="center" wrapText="1" indent="1"/>
        </x:xf>
      </mc:Fallback>
    </mc:AlternateContent>
    <x:xf numFmtId="0" fontId="0" fillId="5" borderId="36" xfId="0" applyNumberFormat="1" applyFont="1" applyFill="1" applyBorder="1" applyAlignment="1">
      <x:alignment horizontal="left" vertical="center" wrapText="1"/>
    </x:xf>
    <x:xf numFmtId="0" fontId="0" fillId="5" borderId="29" xfId="0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0" fillId="5" borderId="37" xfId="0" applyNumberFormat="1" applyFont="1" applyFill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5" borderId="37" xfId="0" applyNumberFormat="1" applyFont="1" applyFill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38" xfId="0" applyNumberFormat="1" applyFont="1" applyFill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5" borderId="38" xfId="0" applyNumberFormat="1" applyFont="1" applyFill="1" applyBorder="1" applyAlignment="1">
          <x:alignment horizontal="left" vertical="center" wrapText="1" indent="1"/>
        </x:xf>
      </mc:Fallback>
    </mc:AlternateContent>
    <x:xf numFmtId="0" fontId="0" fillId="5" borderId="38" xfId="0" applyNumberFormat="1" applyFont="1" applyFill="1" applyBorder="1" applyAlignment="1">
      <x:alignment horizontal="left" vertical="center" wrapText="1"/>
    </x:xf>
    <x:xf numFmtId="0" fontId="0" fillId="5" borderId="28" xfId="0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168" fontId="12" fillId="5" borderId="39" xfId="0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12" fillId="5" borderId="39" xfId="0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12" fillId="5" borderId="3" xfId="0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12" fillId="5" borderId="3" xfId="0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12" fillId="5" borderId="37" xfId="0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12" fillId="5" borderId="37" xfId="0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8" fontId="12" fillId="5" borderId="38" xfId="0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8" fontId="12" fillId="5" borderId="38" xfId="0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28" xfId="0" applyNumberFormat="1" applyFont="1" applyFill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5" borderId="28" xfId="0" applyNumberFormat="1" applyFont="1" applyFill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5" borderId="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5" borderId="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5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5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6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6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26" fillId="5" borderId="0" xfId="0" applyNumberFormat="1" applyFont="1" applyFill="1" applyBorder="1" applyAlignment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6" fillId="5" borderId="0" xfId="0" applyNumberFormat="1" applyFont="1" applyFill="1" applyBorder="1" applyAlignment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6" borderId="37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6" borderId="37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6" borderId="3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6" borderId="3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6" borderId="2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6" borderId="2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8" fillId="5" borderId="40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8" fillId="5" borderId="40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8" fillId="5" borderId="4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8" fillId="5" borderId="4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8" fillId="5" borderId="27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8" fillId="5" borderId="27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8" fillId="5" borderId="40" xfId="0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8" fillId="5" borderId="40" xfId="0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8" fillId="5" borderId="41" xfId="0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8" fillId="5" borderId="41" xfId="0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42" xfId="0" applyNumberFormat="1" applyFont="1" applyFill="1" applyBorder="1" applyAlignment="1" hs:applyExtension="1">
          <x:alignment horizontal="distributed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42" xfId="0" applyNumberFormat="1" applyFont="1" applyFill="1" applyBorder="1" applyAlignment="1">
          <x:alignment horizontal="distributed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43" xfId="0" applyNumberFormat="1" applyFont="1" applyFill="1" applyBorder="1" applyAlignment="1" hs:applyExtension="1">
          <x:alignment horizontal="distributed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43" xfId="0" applyNumberFormat="1" applyFont="1" applyFill="1" applyBorder="1" applyAlignment="1">
          <x:alignment horizontal="distributed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44" xfId="0" applyNumberFormat="1" applyFont="1" applyFill="1" applyBorder="1" applyAlignment="1" hs:applyExtension="1">
          <x:alignment horizontal="distributed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44" xfId="0" applyNumberFormat="1" applyFont="1" applyFill="1" applyBorder="1" applyAlignment="1">
          <x:alignment horizontal="distributed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27" fillId="5" borderId="4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27" fillId="5" borderId="4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27" fillId="5" borderId="4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27" fillId="5" borderId="4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46" xfId="0" applyNumberFormat="1" applyFont="1" applyFill="1" applyBorder="1" applyAlignment="1" hs:applyExtension="1">
          <x:alignment horizontal="distributed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46" xfId="0" applyNumberFormat="1" applyFont="1" applyFill="1" applyBorder="1" applyAlignment="1">
          <x:alignment horizontal="distributed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47" xfId="0" applyNumberFormat="1" applyFont="1" applyFill="1" applyBorder="1" applyAlignment="1" hs:applyExtension="1">
          <x:alignment horizontal="distributed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47" xfId="0" applyNumberFormat="1" applyFont="1" applyFill="1" applyBorder="1" applyAlignment="1">
          <x:alignment horizontal="distributed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32" xfId="0" applyNumberFormat="1" applyFont="1" applyFill="1" applyBorder="1" applyAlignment="1" hs:applyExtension="1">
          <x:alignment horizontal="distributed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32" xfId="0" applyNumberFormat="1" applyFont="1" applyFill="1" applyBorder="1" applyAlignment="1">
          <x:alignment horizontal="distributed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27" fillId="5" borderId="4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27" fillId="5" borderId="4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27" fillId="5" borderId="4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27" fillId="5" borderId="48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6" borderId="4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6" borderId="4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6" borderId="5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6" borderId="5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6" borderId="5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6" borderId="5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5" borderId="35" xfId="0" quotePrefix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5" borderId="35" xfId="0" quotePrefix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5" borderId="2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5" borderId="2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5" borderId="3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5" borderId="3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5" borderId="5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5" borderId="5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3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3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2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2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3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3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5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5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5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5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5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5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36" xfId="0" applyNumberFormat="1" applyFont="1" applyFill="1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5" borderId="36" xfId="0" applyNumberFormat="1" applyFont="1" applyFill="1" applyBorder="1" applyAlignment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8" fillId="5" borderId="37" xfId="1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8" fillId="5" borderId="37" xfId="1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9" fontId="28" fillId="5" borderId="38" xfId="1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9" fontId="28" fillId="5" borderId="38" xfId="1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5" borderId="0" xfId="0" applyNumberFormat="1" applyFont="1" applyFill="1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29" fillId="5" borderId="0" xfId="0" applyNumberFormat="1" applyFont="1" applyFill="1" applyBorder="1" applyAlignment="1">
          <x:alignment horizontal="left" vertical="center" indent="1"/>
        </x:xf>
      </mc:Fallback>
    </mc:AlternateContent>
    <x:xf numFmtId="0" fontId="17" fillId="0" borderId="0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49" fontId="30" fillId="7" borderId="0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30" fillId="7" borderId="0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30" fillId="7" borderId="0" xfId="0" quotePrefix="1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30" fillId="7" borderId="0" xfId="0" quotePrefix="1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37" xfId="0" applyNumberFormat="1" applyFont="1" applyFill="1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5" borderId="37" xfId="0" applyNumberFormat="1" applyFont="1" applyFill="1" applyBorder="1" applyAlignment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38" xfId="0" applyNumberFormat="1" applyFont="1" applyFill="1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5" borderId="38" xfId="0" applyNumberFormat="1" applyFont="1" applyFill="1" applyBorder="1" applyAlignment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28" xfId="0" applyNumberFormat="1" applyFont="1" applyFill="1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0" fillId="5" borderId="28" xfId="0" applyNumberFormat="1" applyFont="1" applyFill="1" applyBorder="1" applyAlignment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3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3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5" borderId="28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5" borderId="28" xfId="0" applyNumberFormat="1" applyFont="1" applyFill="1" applyBorder="1" applyAlignment="1">
          <x:alignment horizontal="center" vertical="center"/>
        </x:xf>
      </mc:Fallback>
    </mc:AlternateContent>
    <x:xf numFmtId="0" fontId="0" fillId="5" borderId="36" xfId="0" applyNumberFormat="1" applyFont="1" applyFill="1" applyBorder="1" applyAlignment="1">
      <x:alignment horizontal="left" vertical="center"/>
    </x:xf>
    <x:xf numFmtId="0" fontId="0" fillId="5" borderId="29" xfId="0" applyNumberFormat="1" applyFont="1" applyFill="1" applyBorder="1" applyAlignment="1">
      <x:alignment horizontal="left" vertical="center"/>
    </x:xf>
    <x:xf numFmtId="0" fontId="0" fillId="5" borderId="38" xfId="0" applyNumberFormat="1" applyFont="1" applyFill="1" applyBorder="1" applyAlignment="1">
      <x:alignment horizontal="left" vertical="center"/>
    </x:xf>
    <x:xf numFmtId="0" fontId="0" fillId="5" borderId="28" xfId="0" applyNumberFormat="1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37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7" xfId="1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8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8" xfId="1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5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5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9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9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8" xfId="1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8" xfId="1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5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5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5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5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5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5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31" fillId="0" borderId="59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31" fillId="0" borderId="59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31" fillId="0" borderId="6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31" fillId="0" borderId="6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8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8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6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6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9" xfId="0" quotePrefix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9" xfId="0" quotePrefix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Fill="1" applyBorder="1" applyAlignment="1" applyProtection="1">
          <x:alignment horizontal="center" vertical="center" wrapText="1" shrinkToFit="1"/>
        </x:xf>
      </mc:Fallback>
    </mc:AlternateContent>
  </x:cellXfs>
  <x:cellStyles count="2">
    <x:cellStyle xfId="1" builtinId="6"/>
    <x:cellStyle xfId="0" builtinId="0"/>
  </x:cellStyles>
  <x:dxfs count="47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ffffff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>
              <x:bgColor rgb="ff000000"/>
            </x:patternFill>
          </x:fill>
        </x:dxf>
      </mc:Choice>
      <mc:Fallback>
        <x:dxf>
          <x:font>
            <x:color rgb="ff000000"/>
          </x:font>
          <x:fill>
            <x:patternFill>
              <x:bgColor rgb="ff000000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>
              <x:bgColor rgb="ff000000"/>
            </x:patternFill>
          </x:fill>
        </x:dxf>
      </mc:Choice>
      <mc:Fallback>
        <x:dxf>
          <x:font>
            <x:color rgb="ff000000"/>
          </x:font>
          <x:fill>
            <x:patternFill>
              <x:bgColor rgb="ff000000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>
              <x:bgColor rgb="ff000000"/>
            </x:patternFill>
          </x:fill>
        </x:dxf>
      </mc:Choice>
      <mc:Fallback>
        <x:dxf>
          <x:font>
            <x:color rgb="ff000000"/>
          </x:font>
          <x:fill>
            <x:patternFill>
              <x:bgColor rgb="ff000000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>
              <x:bgColor rgb="ff000000"/>
            </x:patternFill>
          </x:fill>
        </x:dxf>
      </mc:Choice>
      <mc:Fallback>
        <x:dxf>
          <x:font>
            <x:color rgb="ff000000"/>
          </x:font>
          <x:fill>
            <x:patternFill>
              <x:bgColor rgb="ff000000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>
              <x:bgColor rgb="ff000000"/>
            </x:patternFill>
          </x:fill>
        </x:dxf>
      </mc:Choice>
      <mc:Fallback>
        <x:dxf>
          <x:font>
            <x:color rgb="ff000000"/>
          </x:font>
          <x:fill>
            <x:patternFill>
              <x:bgColor rgb="ff000000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>
              <x:bgColor rgb="ff000000"/>
            </x:patternFill>
          </x:fill>
        </x:dxf>
      </mc:Choice>
      <mc:Fallback>
        <x:dxf>
          <x:font>
            <x:color rgb="ff000000"/>
          </x:font>
          <x:fill>
            <x:patternFill>
              <x:bgColor rgb="ff000000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>
              <x:bgColor rgb="ff000000"/>
            </x:patternFill>
          </x:fill>
        </x:dxf>
      </mc:Choice>
      <mc:Fallback>
        <x:dxf>
          <x:font>
            <x:color rgb="ff000000"/>
          </x:font>
          <x:fill>
            <x:patternFill>
              <x:bgColor rgb="ff000000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drawings/_rels/drawing5.xml.rels><?xml version="1.0" encoding="UTF-8" standalone="yes" ?><Relationships xmlns="http://schemas.openxmlformats.org/package/2006/relationships"><Relationship Id="rId1" Type="http://schemas.openxmlformats.org/officeDocument/2006/relationships/image" Target="../media/image5.png"  /></Relationships>
</file>

<file path=xl/drawings/drawing5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p="http://schemas.openxmlformats.org/presentationml/2006/main">
  <xdr:twoCellAnchor editAs="oneCell">
    <xdr:from>
      <xdr:col>7</xdr:col>
      <xdr:colOff>85724</xdr:colOff>
      <xdr:row>33</xdr:row>
      <xdr:rowOff>9525</xdr:rowOff>
    </xdr:from>
    <xdr:to>
      <xdr:col>9</xdr:col>
      <xdr:colOff>190500</xdr:colOff>
      <xdr:row>35</xdr:row>
      <xdr:rowOff>257175</xdr:rowOff>
    </xdr:to>
    <xdr:pic macro="" fPublished="0">
      <xdr:nvPicPr>
        <xdr:cNvPr id="2" name="그림 1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3324225" y="8039100"/>
          <a:ext cx="885825" cy="866775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5.xml"  /><Relationship Id="rId2" Type="http://schemas.openxmlformats.org/officeDocument/2006/relationships/vmlDrawing" Target="../drawings/vmlDrawing1.vml"  /><Relationship Id="rId3" Type="http://schemas.openxmlformats.org/officeDocument/2006/relationships/comments" Target="../comments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2:AY202"/>
  <x:sheetViews>
    <x:sheetView topLeftCell="A1" zoomScale="90" zoomScaleNormal="90" zoomScaleSheetLayoutView="75" workbookViewId="0">
      <x:pane xSplit="5" ySplit="7" topLeftCell="F158" activePane="bottomRight" state="frozen"/>
      <x:selection pane="bottomRight" activeCell="O3" activeCellId="0" sqref="O3:O3"/>
    </x:sheetView>
  </x:sheetViews>
  <x:sheetFormatPr defaultColWidth="9" defaultRowHeight="17.800000000000001"/>
  <x:cols>
    <x:col min="1" max="1" width="5" style="14" customWidth="1"/>
    <x:col min="2" max="2" width="6.75" style="140" hidden="1" customWidth="1"/>
    <x:col min="3" max="4" width="3.375" style="15" customWidth="1"/>
    <x:col min="5" max="5" width="10.125" style="16" customWidth="1"/>
    <x:col min="6" max="6" width="12.125" style="17" customWidth="1"/>
    <x:col min="7" max="8" width="7.25" style="18" hidden="1" customWidth="1"/>
    <x:col min="9" max="9" width="9.125" style="18" bestFit="1" customWidth="1"/>
    <x:col min="10" max="12" width="7" style="18" customWidth="1"/>
    <x:col min="13" max="13" width="7.5" style="18" customWidth="1"/>
    <x:col min="14" max="14" width="7.5" style="88" customWidth="1"/>
    <x:col min="15" max="15" width="6.5" style="18" bestFit="1" customWidth="1"/>
    <x:col min="16" max="16" width="6.5" style="18" customWidth="1"/>
    <x:col min="17" max="17" width="7" style="18" bestFit="1" customWidth="1"/>
    <x:col min="18" max="18" width="9.625" style="18" bestFit="1" customWidth="1"/>
    <x:col min="19" max="19" width="9.375" style="18" customWidth="1"/>
    <x:col min="20" max="20" width="9.375" style="18" bestFit="1" customWidth="1"/>
    <x:col min="21" max="21" width="8.25" style="18" customWidth="1"/>
    <x:col min="22" max="22" width="7" style="18" customWidth="1"/>
    <x:col min="23" max="23" width="7.25" style="18" hidden="1" customWidth="1"/>
    <x:col min="24" max="24" width="2.625" style="19" hidden="1" customWidth="1"/>
    <x:col min="25" max="25" width="8" style="19" hidden="1" customWidth="1"/>
    <x:col min="26" max="26" width="7.5" style="20" bestFit="1" customWidth="1"/>
    <x:col min="27" max="27" width="2.625" style="21" customWidth="1"/>
    <x:col min="28" max="28" width="7.375" style="21" customWidth="1"/>
    <x:col min="29" max="29" width="8.875" style="18" bestFit="1" customWidth="1"/>
    <x:col min="30" max="30" width="2.625" style="22" customWidth="1"/>
    <x:col min="31" max="31" width="7.5" style="22" customWidth="1"/>
    <x:col min="32" max="32" width="8.875" style="20" bestFit="1" customWidth="1"/>
    <x:col min="33" max="33" width="2.625" style="23" customWidth="1"/>
    <x:col min="34" max="34" width="8" style="18" customWidth="1"/>
    <x:col min="35" max="35" width="2.625" style="19" customWidth="1"/>
    <x:col min="36" max="36" width="7.25" style="19" hidden="1" customWidth="1"/>
    <x:col min="37" max="37" width="8" style="18" customWidth="1"/>
    <x:col min="38" max="38" width="2.625" style="19" customWidth="1"/>
    <x:col min="39" max="39" width="8" style="18" customWidth="1"/>
    <x:col min="40" max="40" width="2.625" style="19" customWidth="1"/>
    <x:col min="41" max="41" width="8" style="18" customWidth="1"/>
    <x:col min="42" max="42" width="2.625" style="19" customWidth="1"/>
    <x:col min="43" max="43" width="8" style="18" customWidth="1"/>
    <x:col min="44" max="44" width="2.625" style="19" customWidth="1"/>
    <x:col min="45" max="45" width="8" style="20" customWidth="1"/>
    <x:col min="46" max="46" width="2.625" style="21" customWidth="1"/>
    <x:col min="47" max="47" width="8" style="18" customWidth="1"/>
    <x:col min="48" max="48" width="2.625" style="19" customWidth="1"/>
    <x:col min="49" max="49" width="8" style="18" customWidth="1"/>
    <x:col min="50" max="50" width="2.625" style="19" customWidth="1"/>
    <x:col min="51" max="16384" width="9" style="15"/>
  </x:cols>
  <x:sheetData>
    <x:row r="1" ht="7.5" customHeight="1"/>
    <x:row r="2" spans="2:50" ht="21.399999999999999">
      <x:c r="B2" s="240">
        <x:f ca="1">YEAR(TODAY())</x:f>
        <x:v>2019</x:v>
      </x:c>
      <x:c r="C2" s="241"/>
      <x:c r="D2" s="241" t="s">
        <x:v>216</x:v>
      </x:c>
      <x:c r="E2" s="241"/>
      <x:c r="F2" s="241"/>
      <x:c r="G2" s="241"/>
      <x:c r="H2" s="241" t="s">
        <x:v>202</x:v>
      </x:c>
      <x:c r="I2" s="241"/>
      <x:c r="J2" s="241"/>
      <x:c r="K2" s="241"/>
      <x:c r="L2" s="241"/>
      <x:c r="M2" s="241"/>
      <x:c r="N2" s="244"/>
      <x:c r="O2" s="101" t="s">
        <x:v>195</x:v>
      </x:c>
      <x:c r="P2" s="101"/>
      <x:c r="Q2" s="24"/>
      <x:c r="R2" s="25" t="s">
        <x:v>205</x:v>
      </x:c>
      <x:c r="S2" s="25" t="s">
        <x:v>201</x:v>
      </x:c>
      <x:c r="T2" s="25" t="s">
        <x:v>13</x:v>
      </x:c>
      <x:c r="U2" s="24"/>
      <x:c r="V2" s="26"/>
      <x:c r="W2" s="25" t="s">
        <x:v>409</x:v>
      </x:c>
      <x:c r="Z2" s="25" t="s">
        <x:v>208</x:v>
      </x:c>
      <x:c r="AC2" s="25" t="s">
        <x:v>346</x:v>
      </x:c>
      <x:c r="AF2" s="25" t="s">
        <x:v>11</x:v>
      </x:c>
      <x:c r="AH2" s="25" t="s">
        <x:v>14</x:v>
      </x:c>
      <x:c r="AK2" s="25" t="s">
        <x:v>1</x:v>
      </x:c>
      <x:c r="AL2" s="27"/>
      <x:c r="AM2" s="25" t="s">
        <x:v>7</x:v>
      </x:c>
      <x:c r="AN2" s="27"/>
      <x:c r="AO2" s="25" t="s">
        <x:v>15</x:v>
      </x:c>
      <x:c r="AP2" s="27"/>
      <x:c r="AQ2" s="25" t="s">
        <x:v>9</x:v>
      </x:c>
      <x:c r="AR2" s="27"/>
      <x:c r="AS2" s="25"/>
      <x:c r="AT2" s="27"/>
      <x:c r="AU2" s="25"/>
      <x:c r="AV2" s="27"/>
      <x:c r="AW2" s="25" t="str">
        <x:f>AW6</x:f>
        <x:v>-</x:v>
      </x:c>
      <x:c r="AX2" s="27"/>
    </x:row>
    <x:row r="3" spans="2:50" ht="18" customHeight="1">
      <x:c r="B3" s="242"/>
      <x:c r="C3" s="243"/>
      <x:c r="D3" s="243"/>
      <x:c r="E3" s="243"/>
      <x:c r="F3" s="243"/>
      <x:c r="G3" s="243"/>
      <x:c r="H3" s="243"/>
      <x:c r="I3" s="243"/>
      <x:c r="J3" s="243"/>
      <x:c r="K3" s="243"/>
      <x:c r="L3" s="243"/>
      <x:c r="M3" s="243"/>
      <x:c r="N3" s="245"/>
      <x:c r="Q3" s="15"/>
      <x:c r="R3" s="102">
        <x:v>0</x:v>
      </x:c>
      <x:c r="S3" s="102">
        <x:v>-11200</x:v>
      </x:c>
      <x:c r="T3" s="102">
        <x:v>0</x:v>
      </x:c>
      <x:c r="U3" s="15"/>
      <x:c r="V3" s="28"/>
      <x:c r="W3" s="102">
        <x:v>0</x:v>
      </x:c>
      <x:c r="Z3" s="102">
        <x:v>15000</x:v>
      </x:c>
      <x:c r="AA3" s="19"/>
      <x:c r="AB3" s="19"/>
      <x:c r="AC3" s="107">
        <x:v>20000</x:v>
      </x:c>
      <x:c r="AD3" s="14"/>
      <x:c r="AE3" s="14"/>
      <x:c r="AF3" s="102">
        <x:v>7060</x:v>
      </x:c>
      <x:c r="AG3" s="14"/>
      <x:c r="AH3" s="102">
        <x:v>18700</x:v>
      </x:c>
      <x:c r="AK3" s="102">
        <x:v>-6310</x:v>
      </x:c>
      <x:c r="AL3" s="27"/>
      <x:c r="AM3" s="102">
        <x:v>114200</x:v>
      </x:c>
      <x:c r="AN3" s="27"/>
      <x:c r="AO3" s="102">
        <x:v>0</x:v>
      </x:c>
      <x:c r="AP3" s="27"/>
      <x:c r="AQ3" s="102">
        <x:v>59000</x:v>
      </x:c>
      <x:c r="AR3" s="27"/>
      <x:c r="AS3" s="102">
        <x:v>0</x:v>
      </x:c>
      <x:c r="AT3" s="27"/>
      <x:c r="AU3" s="102">
        <x:v>0</x:v>
      </x:c>
      <x:c r="AV3" s="27"/>
      <x:c r="AW3" s="102">
        <x:v>0</x:v>
      </x:c>
      <x:c r="AX3" s="27"/>
    </x:row>
    <x:row r="4" spans="2:2" ht="9.75" customHeight="1">
      <x:c r="B4" s="141"/>
    </x:row>
    <x:row r="5" spans="1:50" s="16" customFormat="1" ht="13.199999999999999">
      <x:c r="A5" s="29"/>
      <x:c r="B5" s="142">
        <x:v>1</x:v>
      </x:c>
      <x:c r="C5" s="31">
        <x:v>2</x:v>
      </x:c>
      <x:c r="D5" s="32">
        <x:v>3</x:v>
      </x:c>
      <x:c r="E5" s="31">
        <x:v>4</x:v>
      </x:c>
      <x:c r="F5" s="30">
        <x:v>5</x:v>
      </x:c>
      <x:c r="G5" s="31">
        <x:v>6</x:v>
      </x:c>
      <x:c r="H5" s="32">
        <x:v>7</x:v>
      </x:c>
      <x:c r="I5" s="31">
        <x:v>8</x:v>
      </x:c>
      <x:c r="J5" s="30">
        <x:v>9</x:v>
      </x:c>
      <x:c r="K5" s="31">
        <x:v>10</x:v>
      </x:c>
      <x:c r="L5" s="30">
        <x:v>11</x:v>
      </x:c>
      <x:c r="M5" s="31">
        <x:v>12</x:v>
      </x:c>
      <x:c r="N5" s="30">
        <x:v>13</x:v>
      </x:c>
      <x:c r="O5" s="31">
        <x:v>14</x:v>
      </x:c>
      <x:c r="P5" s="30">
        <x:v>15</x:v>
      </x:c>
      <x:c r="Q5" s="31">
        <x:v>16</x:v>
      </x:c>
      <x:c r="R5" s="30">
        <x:v>17</x:v>
      </x:c>
      <x:c r="S5" s="31">
        <x:v>18</x:v>
      </x:c>
      <x:c r="T5" s="30">
        <x:v>19</x:v>
      </x:c>
      <x:c r="U5" s="31">
        <x:v>20</x:v>
      </x:c>
      <x:c r="V5" s="30">
        <x:v>21</x:v>
      </x:c>
      <x:c r="W5" s="31">
        <x:v>22</x:v>
      </x:c>
      <x:c r="X5" s="30">
        <x:v>23</x:v>
      </x:c>
      <x:c r="Y5" s="31">
        <x:v>24</x:v>
      </x:c>
      <x:c r="Z5" s="30">
        <x:v>25</x:v>
      </x:c>
      <x:c r="AA5" s="31">
        <x:v>26</x:v>
      </x:c>
      <x:c r="AB5" s="30">
        <x:v>27</x:v>
      </x:c>
      <x:c r="AC5" s="31">
        <x:v>28</x:v>
      </x:c>
      <x:c r="AD5" s="30">
        <x:v>29</x:v>
      </x:c>
      <x:c r="AE5" s="31">
        <x:v>30</x:v>
      </x:c>
      <x:c r="AF5" s="30">
        <x:v>31</x:v>
      </x:c>
      <x:c r="AG5" s="31">
        <x:v>32</x:v>
      </x:c>
      <x:c r="AH5" s="30">
        <x:v>33</x:v>
      </x:c>
      <x:c r="AI5" s="31">
        <x:v>34</x:v>
      </x:c>
      <x:c r="AJ5" s="30">
        <x:v>35</x:v>
      </x:c>
      <x:c r="AK5" s="31">
        <x:v>36</x:v>
      </x:c>
      <x:c r="AL5" s="30">
        <x:v>37</x:v>
      </x:c>
      <x:c r="AM5" s="31">
        <x:v>38</x:v>
      </x:c>
      <x:c r="AN5" s="30">
        <x:v>39</x:v>
      </x:c>
      <x:c r="AO5" s="31">
        <x:v>40</x:v>
      </x:c>
      <x:c r="AP5" s="30">
        <x:v>41</x:v>
      </x:c>
      <x:c r="AQ5" s="31">
        <x:v>42</x:v>
      </x:c>
      <x:c r="AR5" s="30">
        <x:v>43</x:v>
      </x:c>
      <x:c r="AS5" s="31">
        <x:v>44</x:v>
      </x:c>
      <x:c r="AT5" s="30">
        <x:v>45</x:v>
      </x:c>
      <x:c r="AU5" s="31">
        <x:v>46</x:v>
      </x:c>
      <x:c r="AV5" s="30">
        <x:v>47</x:v>
      </x:c>
      <x:c r="AW5" s="31">
        <x:v>48</x:v>
      </x:c>
      <x:c r="AX5" s="30">
        <x:v>49</x:v>
      </x:c>
    </x:row>
    <x:row r="6" spans="1:50" s="38" customFormat="1" ht="15" customHeight="1">
      <x:c r="A6" s="33"/>
      <x:c r="B6" s="246" t="s">
        <x:v>218</x:v>
      </x:c>
      <x:c r="C6" s="251" t="s">
        <x:v>203</x:v>
      </x:c>
      <x:c r="D6" s="253" t="s">
        <x:v>212</x:v>
      </x:c>
      <x:c r="E6" s="253" t="s">
        <x:v>204</x:v>
      </x:c>
      <x:c r="F6" s="249" t="s">
        <x:v>211</x:v>
      </x:c>
      <x:c r="G6" s="34" t="s">
        <x:v>209</x:v>
      </x:c>
      <x:c r="H6" s="35" t="s">
        <x:v>214</x:v>
      </x:c>
      <x:c r="I6" s="255" t="s">
        <x:v>406</x:v>
      </x:c>
      <x:c r="J6" s="256"/>
      <x:c r="K6" s="256"/>
      <x:c r="L6" s="256"/>
      <x:c r="M6" s="256"/>
      <x:c r="N6" s="256"/>
      <x:c r="O6" s="248" t="s">
        <x:v>207</x:v>
      </x:c>
      <x:c r="P6" s="248"/>
      <x:c r="Q6" s="248"/>
      <x:c r="R6" s="153" t="s">
        <x:v>340</x:v>
      </x:c>
      <x:c r="S6" s="36"/>
      <x:c r="T6" s="37"/>
      <x:c r="U6" s="237" t="s">
        <x:v>6</x:v>
      </x:c>
      <x:c r="V6" s="238"/>
      <x:c r="W6" s="235"/>
      <x:c r="X6" s="239"/>
      <x:c r="Y6" s="236"/>
      <x:c r="Z6" s="235" t="s">
        <x:v>327</x:v>
      </x:c>
      <x:c r="AA6" s="239"/>
      <x:c r="AB6" s="236"/>
      <x:c r="AC6" s="235" t="s">
        <x:v>350</x:v>
      </x:c>
      <x:c r="AD6" s="239"/>
      <x:c r="AE6" s="236"/>
      <x:c r="AF6" s="235" t="s">
        <x:v>11</x:v>
      </x:c>
      <x:c r="AG6" s="236"/>
      <x:c r="AH6" s="235" t="s">
        <x:v>14</x:v>
      </x:c>
      <x:c r="AI6" s="239"/>
      <x:c r="AJ6" s="236"/>
      <x:c r="AK6" s="235" t="s">
        <x:v>1</x:v>
      </x:c>
      <x:c r="AL6" s="236"/>
      <x:c r="AM6" s="235" t="s">
        <x:v>7</x:v>
      </x:c>
      <x:c r="AN6" s="236"/>
      <x:c r="AO6" s="235" t="s">
        <x:v>15</x:v>
      </x:c>
      <x:c r="AP6" s="236"/>
      <x:c r="AQ6" s="235" t="s">
        <x:v>9</x:v>
      </x:c>
      <x:c r="AR6" s="236"/>
      <x:c r="AS6" s="235"/>
      <x:c r="AT6" s="236"/>
      <x:c r="AU6" s="235"/>
      <x:c r="AV6" s="236"/>
      <x:c r="AW6" s="235" t="s">
        <x:v>408</x:v>
      </x:c>
      <x:c r="AX6" s="236"/>
    </x:row>
    <x:row r="7" spans="1:50" s="38" customFormat="1" ht="17.25" customHeight="1">
      <x:c r="A7" s="33"/>
      <x:c r="B7" s="247"/>
      <x:c r="C7" s="252"/>
      <x:c r="D7" s="254"/>
      <x:c r="E7" s="254"/>
      <x:c r="F7" s="250"/>
      <x:c r="G7" s="39" t="s">
        <x:v>205</x:v>
      </x:c>
      <x:c r="H7" s="39" t="s">
        <x:v>13</x:v>
      </x:c>
      <x:c r="I7" s="40" t="s">
        <x:v>205</x:v>
      </x:c>
      <x:c r="J7" s="98" t="s">
        <x:v>12</x:v>
      </x:c>
      <x:c r="K7" s="156" t="s">
        <x:v>201</x:v>
      </x:c>
      <x:c r="L7" s="155" t="s">
        <x:v>12</x:v>
      </x:c>
      <x:c r="M7" s="40" t="s">
        <x:v>13</x:v>
      </x:c>
      <x:c r="N7" s="98" t="s">
        <x:v>12</x:v>
      </x:c>
      <x:c r="O7" s="41" t="s">
        <x:v>410</x:v>
      </x:c>
      <x:c r="P7" s="41" t="s">
        <x:v>201</x:v>
      </x:c>
      <x:c r="Q7" s="41" t="s">
        <x:v>13</x:v>
      </x:c>
      <x:c r="R7" s="41" t="s">
        <x:v>205</x:v>
      </x:c>
      <x:c r="S7" s="154" t="s">
        <x:v>201</x:v>
      </x:c>
      <x:c r="T7" s="39" t="s">
        <x:v>13</x:v>
      </x:c>
      <x:c r="U7" s="39" t="s">
        <x:v>210</x:v>
      </x:c>
      <x:c r="V7" s="89" t="s">
        <x:v>10</x:v>
      </x:c>
      <x:c r="W7" s="42"/>
      <x:c r="X7" s="92" t="s">
        <x:v>213</x:v>
      </x:c>
      <x:c r="Y7" s="92" t="s">
        <x:v>12</x:v>
      </x:c>
      <x:c r="Z7" s="136" t="s">
        <x:v>327</x:v>
      </x:c>
      <x:c r="AA7" s="92" t="s">
        <x:v>213</x:v>
      </x:c>
      <x:c r="AB7" s="92" t="s">
        <x:v>12</x:v>
      </x:c>
      <x:c r="AC7" s="136" t="s">
        <x:v>350</x:v>
      </x:c>
      <x:c r="AD7" s="92" t="s">
        <x:v>215</x:v>
      </x:c>
      <x:c r="AE7" s="92" t="s">
        <x:v>12</x:v>
      </x:c>
      <x:c r="AF7" s="42" t="s">
        <x:v>11</x:v>
      </x:c>
      <x:c r="AG7" s="92" t="s">
        <x:v>213</x:v>
      </x:c>
      <x:c r="AH7" s="42" t="s">
        <x:v>14</x:v>
      </x:c>
      <x:c r="AI7" s="92" t="s">
        <x:v>215</x:v>
      </x:c>
      <x:c r="AJ7" s="92" t="s">
        <x:v>12</x:v>
      </x:c>
      <x:c r="AK7" s="42" t="s">
        <x:v>1</x:v>
      </x:c>
      <x:c r="AL7" s="92" t="s">
        <x:v>215</x:v>
      </x:c>
      <x:c r="AM7" s="42" t="s">
        <x:v>7</x:v>
      </x:c>
      <x:c r="AN7" s="92" t="s">
        <x:v>215</x:v>
      </x:c>
      <x:c r="AO7" s="43" t="s">
        <x:v>15</x:v>
      </x:c>
      <x:c r="AP7" s="92" t="s">
        <x:v>215</x:v>
      </x:c>
      <x:c r="AQ7" s="43" t="s">
        <x:v>9</x:v>
      </x:c>
      <x:c r="AR7" s="92" t="s">
        <x:v>215</x:v>
      </x:c>
      <x:c r="AS7" s="43"/>
      <x:c r="AT7" s="92" t="s">
        <x:v>215</x:v>
      </x:c>
      <x:c r="AU7" s="43"/>
      <x:c r="AV7" s="92" t="s">
        <x:v>215</x:v>
      </x:c>
      <x:c r="AW7" s="43"/>
      <x:c r="AX7" s="92" t="s">
        <x:v>215</x:v>
      </x:c>
    </x:row>
    <x:row r="8" spans="1:50" s="38" customFormat="1" ht="17.25" customHeight="1">
      <x:c r="A8" s="33"/>
      <x:c r="B8" s="162" t="s">
        <x:v>389</x:v>
      </x:c>
      <x:c r="C8" s="151">
        <x:v>1</x:v>
      </x:c>
      <x:c r="D8" s="158">
        <x:v>1</x:v>
      </x:c>
      <x:c r="E8" s="160" t="s">
        <x:v>47</x:v>
      </x:c>
      <x:c r="F8" s="58">
        <x:f t="shared" ref="F8:F185" si="0">SUM(I8:M8,R8:T8,W8,Z8,AC8,AF8,AH8,AK8,AM8,AO8,AQ8,AS8,AU8,AW8,)-SUM(O8:Q8,U8)</x:f>
        <x:v>10375</x:v>
      </x:c>
      <x:c r="G8" s="159"/>
      <x:c r="H8" s="159"/>
      <x:c r="I8" s="45"/>
      <x:c r="J8" s="99"/>
      <x:c r="K8" s="157"/>
      <x:c r="L8" s="99"/>
      <x:c r="M8" s="45"/>
      <x:c r="N8" s="99"/>
      <x:c r="O8" s="84"/>
      <x:c r="P8" s="84"/>
      <x:c r="Q8" s="84"/>
      <x:c r="R8" s="44">
        <x:f t="shared" ref="R8:R185" si="1">$R$3</x:f>
        <x:v>0</x:v>
      </x:c>
      <x:c r="S8" s="44">
        <x:v>-11200</x:v>
      </x:c>
      <x:c r="T8" s="44"/>
      <x:c r="U8" s="83"/>
      <x:c r="V8" s="90"/>
      <x:c r="W8" s="44">
        <x:f t="shared" ref="W8:W65" si="2">$W$3*X8</x:f>
        <x:v>0</x:v>
      </x:c>
      <x:c r="X8" s="94"/>
      <x:c r="Y8" s="93"/>
      <x:c r="Z8" s="44">
        <x:f t="shared" ref="Z8:Z184" si="3">$Z$3*AA8</x:f>
        <x:v>0</x:v>
      </x:c>
      <x:c r="AA8" s="94"/>
      <x:c r="AB8" s="93"/>
      <x:c r="AC8" s="44">
        <x:f t="shared" ref="AC8:AC185" si="4">IF(ISNUMBER(AD8),AD8*$AS$3,0)</x:f>
        <x:v>0</x:v>
      </x:c>
      <x:c r="AD8" s="94"/>
      <x:c r="AE8" s="96"/>
      <x:c r="AF8" s="44">
        <x:f t="shared" ref="AF8:AF184" si="5">$AF$3*AG8</x:f>
        <x:v>7060</x:v>
      </x:c>
      <x:c r="AG8" s="94">
        <x:v>1</x:v>
      </x:c>
      <x:c r="AH8" s="44">
        <x:f>$AH$3*AI8</x:f>
        <x:v>18700</x:v>
      </x:c>
      <x:c r="AI8" s="94">
        <x:v>1</x:v>
      </x:c>
      <x:c r="AJ8" s="93"/>
      <x:c r="AK8" s="44">
        <x:f t="shared" ref="AK8:AK185" si="6">IF(ISNUMBER(AL8),AL8*$AK$3,0)</x:f>
        <x:v>-6310</x:v>
      </x:c>
      <x:c r="AL8" s="97">
        <x:v>1</x:v>
      </x:c>
      <x:c r="AM8" s="44">
        <x:f>IF(ISNUMBER(AN8),AN8*$AM$3,0)</x:f>
        <x:v>0</x:v>
      </x:c>
      <x:c r="AN8" s="94"/>
      <x:c r="AO8" s="44">
        <x:v>2125</x:v>
      </x:c>
      <x:c r="AP8" s="94"/>
      <x:c r="AQ8" s="44">
        <x:f t="shared" ref="AQ8:AQ127" si="7">IF(ISNUMBER(AR8),AR8*$AQ$3,0)</x:f>
        <x:v>0</x:v>
      </x:c>
      <x:c r="AR8" s="94"/>
      <x:c r="AS8" s="44">
        <x:f t="shared" ref="AS8:AS185" si="8">IF(ISNUMBER(AT8),AT8*$AS$3,0)</x:f>
        <x:v>0</x:v>
      </x:c>
      <x:c r="AT8" s="94"/>
      <x:c r="AU8" s="44" t="str">
        <x:f t="shared" ref="AU8:AU185" si="9">IF(ISNUMBER(AV8),AV8*$AU$3,"")</x:f>
        <x:v/>
      </x:c>
      <x:c r="AV8" s="94"/>
      <x:c r="AW8" s="44" t="str">
        <x:f t="shared" ref="AW8:AW65" si="10">IF(ISNUMBER(AX8),AX8*$AW$3,"")</x:f>
        <x:v/>
      </x:c>
      <x:c r="AX8" s="94"/>
    </x:row>
    <x:row r="9" spans="1:50" s="38" customFormat="1" ht="17.25" customHeight="1">
      <x:c r="A9" s="33"/>
      <x:c r="B9" s="162" t="s">
        <x:v>381</x:v>
      </x:c>
      <x:c r="C9" s="151">
        <x:v>2</x:v>
      </x:c>
      <x:c r="D9" s="158">
        <x:v>1</x:v>
      </x:c>
      <x:c r="E9" s="161" t="s">
        <x:v>42</x:v>
      </x:c>
      <x:c r="F9" s="58">
        <x:f t="shared" si="0"/>
        <x:v>18125</x:v>
      </x:c>
      <x:c r="G9" s="159"/>
      <x:c r="H9" s="159"/>
      <x:c r="I9" s="45"/>
      <x:c r="J9" s="99"/>
      <x:c r="K9" s="157"/>
      <x:c r="L9" s="99"/>
      <x:c r="M9" s="45"/>
      <x:c r="N9" s="99"/>
      <x:c r="O9" s="84"/>
      <x:c r="P9" s="84"/>
      <x:c r="Q9" s="84"/>
      <x:c r="R9" s="44">
        <x:f t="shared" si="1"/>
        <x:v>0</x:v>
      </x:c>
      <x:c r="S9" s="44">
        <x:v>-11200</x:v>
      </x:c>
      <x:c r="T9" s="44"/>
      <x:c r="U9" s="83"/>
      <x:c r="V9" s="90"/>
      <x:c r="W9" s="44">
        <x:f t="shared" si="2"/>
        <x:v>0</x:v>
      </x:c>
      <x:c r="X9" s="94"/>
      <x:c r="Y9" s="93"/>
      <x:c r="Z9" s="44">
        <x:f t="shared" si="3"/>
        <x:v>0</x:v>
      </x:c>
      <x:c r="AA9" s="94"/>
      <x:c r="AB9" s="93"/>
      <x:c r="AC9" s="44">
        <x:f t="shared" si="4"/>
        <x:v>0</x:v>
      </x:c>
      <x:c r="AD9" s="94"/>
      <x:c r="AE9" s="96"/>
      <x:c r="AF9" s="44">
        <x:f t="shared" si="5"/>
        <x:v>7060</x:v>
      </x:c>
      <x:c r="AG9" s="94">
        <x:v>1</x:v>
      </x:c>
      <x:c r="AH9" s="44">
        <x:f>$AH$3*AI9</x:f>
        <x:v>18700</x:v>
      </x:c>
      <x:c r="AI9" s="94">
        <x:v>1</x:v>
      </x:c>
      <x:c r="AJ9" s="93"/>
      <x:c r="AK9" s="44">
        <x:f t="shared" si="6"/>
        <x:v>-6310</x:v>
      </x:c>
      <x:c r="AL9" s="97">
        <x:v>1</x:v>
      </x:c>
      <x:c r="AM9" s="44">
        <x:f t="shared" ref="AM9:AM185" si="11">IF(ISNUMBER(AN9),AN9*$AM$3,0)</x:f>
        <x:v>0</x:v>
      </x:c>
      <x:c r="AN9" s="94"/>
      <x:c r="AO9" s="44">
        <x:v>9875</x:v>
      </x:c>
      <x:c r="AP9" s="94"/>
      <x:c r="AQ9" s="44">
        <x:f t="shared" si="7"/>
        <x:v>0</x:v>
      </x:c>
      <x:c r="AR9" s="94"/>
      <x:c r="AS9" s="44">
        <x:f t="shared" si="8"/>
        <x:v>0</x:v>
      </x:c>
      <x:c r="AT9" s="94"/>
      <x:c r="AU9" s="44" t="str">
        <x:f t="shared" si="9"/>
        <x:v/>
      </x:c>
      <x:c r="AV9" s="94"/>
      <x:c r="AW9" s="44" t="str">
        <x:f t="shared" si="10"/>
        <x:v/>
      </x:c>
      <x:c r="AX9" s="94"/>
    </x:row>
    <x:row r="10" spans="1:50" s="38" customFormat="1" ht="17.25" customHeight="1">
      <x:c r="A10" s="33"/>
      <x:c r="B10" s="162" t="s">
        <x:v>235</x:v>
      </x:c>
      <x:c r="C10" s="151">
        <x:v>3</x:v>
      </x:c>
      <x:c r="D10" s="158">
        <x:v>1</x:v>
      </x:c>
      <x:c r="E10" s="161" t="s">
        <x:v>25</x:v>
      </x:c>
      <x:c r="F10" s="58">
        <x:f t="shared" si="0"/>
        <x:v>1025</x:v>
      </x:c>
      <x:c r="G10" s="159"/>
      <x:c r="H10" s="159"/>
      <x:c r="I10" s="45"/>
      <x:c r="J10" s="99"/>
      <x:c r="K10" s="157"/>
      <x:c r="L10" s="99"/>
      <x:c r="M10" s="45"/>
      <x:c r="N10" s="99"/>
      <x:c r="O10" s="84"/>
      <x:c r="P10" s="84"/>
      <x:c r="Q10" s="84"/>
      <x:c r="R10" s="44">
        <x:f t="shared" si="1"/>
        <x:v>0</x:v>
      </x:c>
      <x:c r="S10" s="44">
        <x:v>-11200</x:v>
      </x:c>
      <x:c r="T10" s="44"/>
      <x:c r="U10" s="83"/>
      <x:c r="V10" s="90"/>
      <x:c r="W10" s="44">
        <x:f t="shared" si="2"/>
        <x:v>0</x:v>
      </x:c>
      <x:c r="X10" s="94"/>
      <x:c r="Y10" s="93"/>
      <x:c r="Z10" s="44">
        <x:f t="shared" si="3"/>
        <x:v>0</x:v>
      </x:c>
      <x:c r="AA10" s="94"/>
      <x:c r="AB10" s="93"/>
      <x:c r="AC10" s="44">
        <x:f t="shared" si="4"/>
        <x:v>0</x:v>
      </x:c>
      <x:c r="AD10" s="94"/>
      <x:c r="AE10" s="96"/>
      <x:c r="AF10" s="44">
        <x:f t="shared" si="5"/>
        <x:v>7060</x:v>
      </x:c>
      <x:c r="AG10" s="94">
        <x:v>1</x:v>
      </x:c>
      <x:c r="AH10" s="44">
        <x:f>$AH$3*AI10</x:f>
        <x:v>18700</x:v>
      </x:c>
      <x:c r="AI10" s="94">
        <x:v>1</x:v>
      </x:c>
      <x:c r="AJ10" s="93"/>
      <x:c r="AK10" s="44">
        <x:f t="shared" si="6"/>
        <x:v>-6310</x:v>
      </x:c>
      <x:c r="AL10" s="97">
        <x:v>1</x:v>
      </x:c>
      <x:c r="AM10" s="44">
        <x:f t="shared" si="11"/>
        <x:v>0</x:v>
      </x:c>
      <x:c r="AN10" s="94"/>
      <x:c r="AO10" s="44">
        <x:v>-7225</x:v>
      </x:c>
      <x:c r="AP10" s="94"/>
      <x:c r="AQ10" s="44">
        <x:f t="shared" si="7"/>
        <x:v>0</x:v>
      </x:c>
      <x:c r="AR10" s="94"/>
      <x:c r="AS10" s="44">
        <x:f t="shared" si="8"/>
        <x:v>0</x:v>
      </x:c>
      <x:c r="AT10" s="94"/>
      <x:c r="AU10" s="44" t="str">
        <x:f t="shared" si="9"/>
        <x:v/>
      </x:c>
      <x:c r="AV10" s="94"/>
      <x:c r="AW10" s="44" t="str">
        <x:f t="shared" si="10"/>
        <x:v/>
      </x:c>
      <x:c r="AX10" s="94"/>
    </x:row>
    <x:row r="11" spans="1:50" s="38" customFormat="1" ht="17.25" customHeight="1">
      <x:c r="A11" s="33"/>
      <x:c r="B11" s="162" t="s">
        <x:v>385</x:v>
      </x:c>
      <x:c r="C11" s="151">
        <x:v>4</x:v>
      </x:c>
      <x:c r="D11" s="158">
        <x:v>1</x:v>
      </x:c>
      <x:c r="E11" s="161" t="s">
        <x:v>177</x:v>
      </x:c>
      <x:c r="F11" s="58">
        <x:f t="shared" si="0"/>
        <x:v>16805</x:v>
      </x:c>
      <x:c r="G11" s="159"/>
      <x:c r="H11" s="159"/>
      <x:c r="I11" s="45"/>
      <x:c r="J11" s="99"/>
      <x:c r="K11" s="157"/>
      <x:c r="L11" s="99"/>
      <x:c r="M11" s="45"/>
      <x:c r="N11" s="99"/>
      <x:c r="O11" s="84"/>
      <x:c r="P11" s="84"/>
      <x:c r="Q11" s="84"/>
      <x:c r="R11" s="44">
        <x:f t="shared" si="1"/>
        <x:v>0</x:v>
      </x:c>
      <x:c r="S11" s="44">
        <x:v>-11200</x:v>
      </x:c>
      <x:c r="T11" s="44"/>
      <x:c r="U11" s="83"/>
      <x:c r="V11" s="90"/>
      <x:c r="W11" s="44">
        <x:f t="shared" si="2"/>
        <x:v>0</x:v>
      </x:c>
      <x:c r="X11" s="94"/>
      <x:c r="Y11" s="93"/>
      <x:c r="Z11" s="44">
        <x:f t="shared" si="3"/>
        <x:v>0</x:v>
      </x:c>
      <x:c r="AA11" s="94"/>
      <x:c r="AB11" s="93"/>
      <x:c r="AC11" s="44">
        <x:f t="shared" si="4"/>
        <x:v>0</x:v>
      </x:c>
      <x:c r="AD11" s="94"/>
      <x:c r="AE11" s="96"/>
      <x:c r="AF11" s="44">
        <x:f t="shared" si="5"/>
        <x:v>7060</x:v>
      </x:c>
      <x:c r="AG11" s="94">
        <x:v>1</x:v>
      </x:c>
      <x:c r="AH11" s="44">
        <x:v>25130</x:v>
      </x:c>
      <x:c r="AI11" s="94">
        <x:v>1</x:v>
      </x:c>
      <x:c r="AJ11" s="93"/>
      <x:c r="AK11" s="44">
        <x:f t="shared" si="6"/>
        <x:v>-6310</x:v>
      </x:c>
      <x:c r="AL11" s="97">
        <x:v>1</x:v>
      </x:c>
      <x:c r="AM11" s="44">
        <x:f t="shared" si="11"/>
        <x:v>0</x:v>
      </x:c>
      <x:c r="AN11" s="94"/>
      <x:c r="AO11" s="44">
        <x:v>2125</x:v>
      </x:c>
      <x:c r="AP11" s="94"/>
      <x:c r="AQ11" s="44">
        <x:f t="shared" si="7"/>
        <x:v>0</x:v>
      </x:c>
      <x:c r="AR11" s="94"/>
      <x:c r="AS11" s="44">
        <x:f t="shared" si="8"/>
        <x:v>0</x:v>
      </x:c>
      <x:c r="AT11" s="94"/>
      <x:c r="AU11" s="44" t="str">
        <x:f t="shared" si="9"/>
        <x:v/>
      </x:c>
      <x:c r="AV11" s="94"/>
      <x:c r="AW11" s="44" t="str">
        <x:f t="shared" si="10"/>
        <x:v/>
      </x:c>
      <x:c r="AX11" s="94"/>
    </x:row>
    <x:row r="12" spans="1:50" s="38" customFormat="1" ht="17.25" customHeight="1">
      <x:c r="A12" s="33"/>
      <x:c r="B12" s="162" t="s">
        <x:v>265</x:v>
      </x:c>
      <x:c r="C12" s="151">
        <x:v>5</x:v>
      </x:c>
      <x:c r="D12" s="158">
        <x:v>1</x:v>
      </x:c>
      <x:c r="E12" s="161" t="s">
        <x:v>148</x:v>
      </x:c>
      <x:c r="F12" s="58">
        <x:f t="shared" si="0"/>
        <x:v>10375</x:v>
      </x:c>
      <x:c r="G12" s="159"/>
      <x:c r="H12" s="159"/>
      <x:c r="I12" s="45"/>
      <x:c r="J12" s="99"/>
      <x:c r="K12" s="157"/>
      <x:c r="L12" s="99"/>
      <x:c r="M12" s="45"/>
      <x:c r="N12" s="99"/>
      <x:c r="O12" s="84"/>
      <x:c r="P12" s="84"/>
      <x:c r="Q12" s="84"/>
      <x:c r="R12" s="44">
        <x:f t="shared" si="1"/>
        <x:v>0</x:v>
      </x:c>
      <x:c r="S12" s="44">
        <x:v>-11200</x:v>
      </x:c>
      <x:c r="T12" s="44"/>
      <x:c r="U12" s="83"/>
      <x:c r="V12" s="90"/>
      <x:c r="W12" s="44">
        <x:f t="shared" si="2"/>
        <x:v>0</x:v>
      </x:c>
      <x:c r="X12" s="94"/>
      <x:c r="Y12" s="93"/>
      <x:c r="Z12" s="44">
        <x:f t="shared" si="3"/>
        <x:v>0</x:v>
      </x:c>
      <x:c r="AA12" s="94"/>
      <x:c r="AB12" s="93"/>
      <x:c r="AC12" s="44">
        <x:f t="shared" si="4"/>
        <x:v>0</x:v>
      </x:c>
      <x:c r="AD12" s="94"/>
      <x:c r="AE12" s="96"/>
      <x:c r="AF12" s="44">
        <x:f t="shared" si="5"/>
        <x:v>7060</x:v>
      </x:c>
      <x:c r="AG12" s="94">
        <x:v>1</x:v>
      </x:c>
      <x:c r="AH12" s="44">
        <x:f>$AH$3*AI12</x:f>
        <x:v>18700</x:v>
      </x:c>
      <x:c r="AI12" s="94">
        <x:v>1</x:v>
      </x:c>
      <x:c r="AJ12" s="93"/>
      <x:c r="AK12" s="44">
        <x:f t="shared" si="6"/>
        <x:v>-6310</x:v>
      </x:c>
      <x:c r="AL12" s="97">
        <x:v>1</x:v>
      </x:c>
      <x:c r="AM12" s="44">
        <x:f t="shared" si="11"/>
        <x:v>0</x:v>
      </x:c>
      <x:c r="AN12" s="94"/>
      <x:c r="AO12" s="44">
        <x:v>2125</x:v>
      </x:c>
      <x:c r="AP12" s="94"/>
      <x:c r="AQ12" s="44">
        <x:f t="shared" si="7"/>
        <x:v>0</x:v>
      </x:c>
      <x:c r="AR12" s="94"/>
      <x:c r="AS12" s="44">
        <x:f t="shared" si="8"/>
        <x:v>0</x:v>
      </x:c>
      <x:c r="AT12" s="94"/>
      <x:c r="AU12" s="44" t="str">
        <x:f t="shared" si="9"/>
        <x:v/>
      </x:c>
      <x:c r="AV12" s="94"/>
      <x:c r="AW12" s="44" t="str">
        <x:f t="shared" si="10"/>
        <x:v/>
      </x:c>
      <x:c r="AX12" s="94"/>
    </x:row>
    <x:row r="13" spans="1:50" s="38" customFormat="1" ht="17.25" customHeight="1">
      <x:c r="A13" s="33"/>
      <x:c r="B13" s="162" t="s">
        <x:v>397</x:v>
      </x:c>
      <x:c r="C13" s="151">
        <x:v>6</x:v>
      </x:c>
      <x:c r="D13" s="158">
        <x:v>1</x:v>
      </x:c>
      <x:c r="E13" s="161" t="s">
        <x:v>167</x:v>
      </x:c>
      <x:c r="F13" s="58">
        <x:f t="shared" si="0"/>
        <x:v>1025</x:v>
      </x:c>
      <x:c r="G13" s="159"/>
      <x:c r="H13" s="159"/>
      <x:c r="I13" s="45"/>
      <x:c r="J13" s="99"/>
      <x:c r="K13" s="157"/>
      <x:c r="L13" s="99"/>
      <x:c r="M13" s="45"/>
      <x:c r="N13" s="99"/>
      <x:c r="O13" s="84"/>
      <x:c r="P13" s="84"/>
      <x:c r="Q13" s="84"/>
      <x:c r="R13" s="44">
        <x:f t="shared" si="1"/>
        <x:v>0</x:v>
      </x:c>
      <x:c r="S13" s="44">
        <x:v>-11200</x:v>
      </x:c>
      <x:c r="T13" s="44"/>
      <x:c r="U13" s="83"/>
      <x:c r="V13" s="90"/>
      <x:c r="W13" s="44">
        <x:f t="shared" si="2"/>
        <x:v>0</x:v>
      </x:c>
      <x:c r="X13" s="94"/>
      <x:c r="Y13" s="93"/>
      <x:c r="Z13" s="44">
        <x:f t="shared" si="3"/>
        <x:v>0</x:v>
      </x:c>
      <x:c r="AA13" s="94"/>
      <x:c r="AB13" s="93"/>
      <x:c r="AC13" s="44">
        <x:f t="shared" si="4"/>
        <x:v>0</x:v>
      </x:c>
      <x:c r="AD13" s="94"/>
      <x:c r="AE13" s="96"/>
      <x:c r="AF13" s="44">
        <x:f t="shared" si="5"/>
        <x:v>7060</x:v>
      </x:c>
      <x:c r="AG13" s="94">
        <x:v>1</x:v>
      </x:c>
      <x:c r="AH13" s="44">
        <x:f t="shared" ref="AH13:AH185" si="12">$AH$3*AI13</x:f>
        <x:v>18700</x:v>
      </x:c>
      <x:c r="AI13" s="94">
        <x:v>1</x:v>
      </x:c>
      <x:c r="AJ13" s="93"/>
      <x:c r="AK13" s="44">
        <x:f t="shared" si="6"/>
        <x:v>-6310</x:v>
      </x:c>
      <x:c r="AL13" s="97">
        <x:v>1</x:v>
      </x:c>
      <x:c r="AM13" s="44">
        <x:f t="shared" si="11"/>
        <x:v>0</x:v>
      </x:c>
      <x:c r="AN13" s="94"/>
      <x:c r="AO13" s="44">
        <x:v>-7225</x:v>
      </x:c>
      <x:c r="AP13" s="94"/>
      <x:c r="AQ13" s="44">
        <x:f t="shared" si="7"/>
        <x:v>0</x:v>
      </x:c>
      <x:c r="AR13" s="94"/>
      <x:c r="AS13" s="44">
        <x:f t="shared" si="8"/>
        <x:v>0</x:v>
      </x:c>
      <x:c r="AT13" s="94"/>
      <x:c r="AU13" s="44" t="str">
        <x:f t="shared" si="9"/>
        <x:v/>
      </x:c>
      <x:c r="AV13" s="94"/>
      <x:c r="AW13" s="44" t="str">
        <x:f t="shared" si="10"/>
        <x:v/>
      </x:c>
      <x:c r="AX13" s="94"/>
    </x:row>
    <x:row r="14" spans="1:50" s="38" customFormat="1" ht="17.25" customHeight="1">
      <x:c r="A14" s="33"/>
      <x:c r="B14" s="162" t="s">
        <x:v>245</x:v>
      </x:c>
      <x:c r="C14" s="151">
        <x:v>7</x:v>
      </x:c>
      <x:c r="D14" s="158">
        <x:v>1</x:v>
      </x:c>
      <x:c r="E14" s="161" t="s">
        <x:v>107</x:v>
      </x:c>
      <x:c r="F14" s="58">
        <x:f t="shared" si="0"/>
        <x:v>1025</x:v>
      </x:c>
      <x:c r="G14" s="159"/>
      <x:c r="H14" s="159"/>
      <x:c r="I14" s="45"/>
      <x:c r="J14" s="99"/>
      <x:c r="K14" s="157"/>
      <x:c r="L14" s="99"/>
      <x:c r="M14" s="45"/>
      <x:c r="N14" s="99"/>
      <x:c r="O14" s="84"/>
      <x:c r="P14" s="84"/>
      <x:c r="Q14" s="84"/>
      <x:c r="R14" s="44">
        <x:f t="shared" si="1"/>
        <x:v>0</x:v>
      </x:c>
      <x:c r="S14" s="44">
        <x:v>-11200</x:v>
      </x:c>
      <x:c r="T14" s="44"/>
      <x:c r="U14" s="83"/>
      <x:c r="V14" s="90"/>
      <x:c r="W14" s="44">
        <x:f t="shared" si="2"/>
        <x:v>0</x:v>
      </x:c>
      <x:c r="X14" s="94"/>
      <x:c r="Y14" s="93"/>
      <x:c r="Z14" s="44">
        <x:f t="shared" si="3"/>
        <x:v>0</x:v>
      </x:c>
      <x:c r="AA14" s="94"/>
      <x:c r="AB14" s="93"/>
      <x:c r="AC14" s="44">
        <x:f t="shared" si="4"/>
        <x:v>0</x:v>
      </x:c>
      <x:c r="AD14" s="94"/>
      <x:c r="AE14" s="96"/>
      <x:c r="AF14" s="44">
        <x:f t="shared" si="5"/>
        <x:v>7060</x:v>
      </x:c>
      <x:c r="AG14" s="94">
        <x:v>1</x:v>
      </x:c>
      <x:c r="AH14" s="44">
        <x:f t="shared" si="12"/>
        <x:v>18700</x:v>
      </x:c>
      <x:c r="AI14" s="94">
        <x:v>1</x:v>
      </x:c>
      <x:c r="AJ14" s="93"/>
      <x:c r="AK14" s="44">
        <x:f t="shared" si="6"/>
        <x:v>-6310</x:v>
      </x:c>
      <x:c r="AL14" s="97">
        <x:v>1</x:v>
      </x:c>
      <x:c r="AM14" s="44">
        <x:f t="shared" si="11"/>
        <x:v>0</x:v>
      </x:c>
      <x:c r="AN14" s="94"/>
      <x:c r="AO14" s="44">
        <x:v>-7225</x:v>
      </x:c>
      <x:c r="AP14" s="94"/>
      <x:c r="AQ14" s="44">
        <x:f t="shared" si="7"/>
        <x:v>0</x:v>
      </x:c>
      <x:c r="AR14" s="94"/>
      <x:c r="AS14" s="44">
        <x:f t="shared" si="8"/>
        <x:v>0</x:v>
      </x:c>
      <x:c r="AT14" s="94"/>
      <x:c r="AU14" s="44" t="str">
        <x:f t="shared" si="9"/>
        <x:v/>
      </x:c>
      <x:c r="AV14" s="94"/>
      <x:c r="AW14" s="44" t="str">
        <x:f t="shared" si="10"/>
        <x:v/>
      </x:c>
      <x:c r="AX14" s="94"/>
    </x:row>
    <x:row r="15" spans="1:50" s="38" customFormat="1" ht="17.25" customHeight="1">
      <x:c r="A15" s="33"/>
      <x:c r="B15" s="162" t="s">
        <x:v>359</x:v>
      </x:c>
      <x:c r="C15" s="151">
        <x:v>8</x:v>
      </x:c>
      <x:c r="D15" s="158">
        <x:v>1</x:v>
      </x:c>
      <x:c r="E15" s="161" t="s">
        <x:v>111</x:v>
      </x:c>
      <x:c r="F15" s="58">
        <x:f t="shared" si="0"/>
        <x:v>10375</x:v>
      </x:c>
      <x:c r="G15" s="159"/>
      <x:c r="H15" s="159"/>
      <x:c r="I15" s="45"/>
      <x:c r="J15" s="99"/>
      <x:c r="K15" s="157"/>
      <x:c r="L15" s="99"/>
      <x:c r="M15" s="45"/>
      <x:c r="N15" s="99"/>
      <x:c r="O15" s="84"/>
      <x:c r="P15" s="84"/>
      <x:c r="Q15" s="84"/>
      <x:c r="R15" s="44">
        <x:f t="shared" si="1"/>
        <x:v>0</x:v>
      </x:c>
      <x:c r="S15" s="44">
        <x:v>-11200</x:v>
      </x:c>
      <x:c r="T15" s="44"/>
      <x:c r="U15" s="83"/>
      <x:c r="V15" s="90"/>
      <x:c r="W15" s="44">
        <x:f t="shared" si="2"/>
        <x:v>0</x:v>
      </x:c>
      <x:c r="X15" s="94"/>
      <x:c r="Y15" s="93"/>
      <x:c r="Z15" s="44">
        <x:f t="shared" si="3"/>
        <x:v>0</x:v>
      </x:c>
      <x:c r="AA15" s="94"/>
      <x:c r="AB15" s="93"/>
      <x:c r="AC15" s="44">
        <x:f t="shared" si="4"/>
        <x:v>0</x:v>
      </x:c>
      <x:c r="AD15" s="94"/>
      <x:c r="AE15" s="96"/>
      <x:c r="AF15" s="44">
        <x:f t="shared" si="5"/>
        <x:v>7060</x:v>
      </x:c>
      <x:c r="AG15" s="94">
        <x:v>1</x:v>
      </x:c>
      <x:c r="AH15" s="44">
        <x:f t="shared" si="12"/>
        <x:v>18700</x:v>
      </x:c>
      <x:c r="AI15" s="94">
        <x:v>1</x:v>
      </x:c>
      <x:c r="AJ15" s="93"/>
      <x:c r="AK15" s="44">
        <x:f t="shared" si="6"/>
        <x:v>-6310</x:v>
      </x:c>
      <x:c r="AL15" s="97">
        <x:v>1</x:v>
      </x:c>
      <x:c r="AM15" s="44">
        <x:f t="shared" si="11"/>
        <x:v>0</x:v>
      </x:c>
      <x:c r="AN15" s="94"/>
      <x:c r="AO15" s="44">
        <x:v>2125</x:v>
      </x:c>
      <x:c r="AP15" s="94"/>
      <x:c r="AQ15" s="44">
        <x:f t="shared" si="7"/>
        <x:v>0</x:v>
      </x:c>
      <x:c r="AR15" s="94"/>
      <x:c r="AS15" s="44">
        <x:f t="shared" si="8"/>
        <x:v>0</x:v>
      </x:c>
      <x:c r="AT15" s="94"/>
      <x:c r="AU15" s="44" t="str">
        <x:f t="shared" si="9"/>
        <x:v/>
      </x:c>
      <x:c r="AV15" s="94"/>
      <x:c r="AW15" s="44" t="str">
        <x:f t="shared" si="10"/>
        <x:v/>
      </x:c>
      <x:c r="AX15" s="94"/>
    </x:row>
    <x:row r="16" spans="1:50" s="38" customFormat="1" ht="17.25" customHeight="1">
      <x:c r="A16" s="33"/>
      <x:c r="B16" s="162" t="s">
        <x:v>324</x:v>
      </x:c>
      <x:c r="C16" s="151">
        <x:v>9</x:v>
      </x:c>
      <x:c r="D16" s="158">
        <x:v>1</x:v>
      </x:c>
      <x:c r="E16" s="161" t="s">
        <x:v>23</x:v>
      </x:c>
      <x:c r="F16" s="58">
        <x:f t="shared" si="0"/>
        <x:v>1025</x:v>
      </x:c>
      <x:c r="G16" s="159"/>
      <x:c r="H16" s="159"/>
      <x:c r="I16" s="45"/>
      <x:c r="J16" s="99"/>
      <x:c r="K16" s="157"/>
      <x:c r="L16" s="99"/>
      <x:c r="M16" s="45"/>
      <x:c r="N16" s="99"/>
      <x:c r="O16" s="84"/>
      <x:c r="P16" s="84"/>
      <x:c r="Q16" s="84"/>
      <x:c r="R16" s="44">
        <x:f t="shared" si="1"/>
        <x:v>0</x:v>
      </x:c>
      <x:c r="S16" s="44">
        <x:v>-11200</x:v>
      </x:c>
      <x:c r="T16" s="44"/>
      <x:c r="U16" s="83"/>
      <x:c r="V16" s="90"/>
      <x:c r="W16" s="44">
        <x:f t="shared" si="2"/>
        <x:v>0</x:v>
      </x:c>
      <x:c r="X16" s="94"/>
      <x:c r="Y16" s="93"/>
      <x:c r="Z16" s="44">
        <x:f t="shared" si="3"/>
        <x:v>0</x:v>
      </x:c>
      <x:c r="AA16" s="94"/>
      <x:c r="AB16" s="93"/>
      <x:c r="AC16" s="44">
        <x:f t="shared" si="4"/>
        <x:v>0</x:v>
      </x:c>
      <x:c r="AD16" s="94"/>
      <x:c r="AE16" s="96"/>
      <x:c r="AF16" s="44">
        <x:f t="shared" si="5"/>
        <x:v>7060</x:v>
      </x:c>
      <x:c r="AG16" s="94">
        <x:v>1</x:v>
      </x:c>
      <x:c r="AH16" s="44">
        <x:f t="shared" si="12"/>
        <x:v>18700</x:v>
      </x:c>
      <x:c r="AI16" s="94">
        <x:v>1</x:v>
      </x:c>
      <x:c r="AJ16" s="93"/>
      <x:c r="AK16" s="44">
        <x:f t="shared" si="6"/>
        <x:v>-6310</x:v>
      </x:c>
      <x:c r="AL16" s="97">
        <x:v>1</x:v>
      </x:c>
      <x:c r="AM16" s="44">
        <x:f t="shared" si="11"/>
        <x:v>0</x:v>
      </x:c>
      <x:c r="AN16" s="94"/>
      <x:c r="AO16" s="44">
        <x:v>-7225</x:v>
      </x:c>
      <x:c r="AP16" s="94"/>
      <x:c r="AQ16" s="44">
        <x:f t="shared" si="7"/>
        <x:v>0</x:v>
      </x:c>
      <x:c r="AR16" s="94"/>
      <x:c r="AS16" s="44">
        <x:f t="shared" si="8"/>
        <x:v>0</x:v>
      </x:c>
      <x:c r="AT16" s="94"/>
      <x:c r="AU16" s="44" t="str">
        <x:f t="shared" si="9"/>
        <x:v/>
      </x:c>
      <x:c r="AV16" s="94"/>
      <x:c r="AW16" s="44" t="str">
        <x:f t="shared" si="10"/>
        <x:v/>
      </x:c>
      <x:c r="AX16" s="94"/>
    </x:row>
    <x:row r="17" spans="1:50" s="38" customFormat="1" ht="17.25" customHeight="1">
      <x:c r="A17" s="33"/>
      <x:c r="B17" s="162" t="s">
        <x:v>339</x:v>
      </x:c>
      <x:c r="C17" s="151">
        <x:v>10</x:v>
      </x:c>
      <x:c r="D17" s="158">
        <x:v>1</x:v>
      </x:c>
      <x:c r="E17" s="161" t="s">
        <x:v>120</x:v>
      </x:c>
      <x:c r="F17" s="58">
        <x:f t="shared" si="0"/>
        <x:v>1025</x:v>
      </x:c>
      <x:c r="G17" s="159"/>
      <x:c r="H17" s="159"/>
      <x:c r="I17" s="45"/>
      <x:c r="J17" s="99"/>
      <x:c r="K17" s="157"/>
      <x:c r="L17" s="99"/>
      <x:c r="M17" s="45"/>
      <x:c r="N17" s="99"/>
      <x:c r="O17" s="84"/>
      <x:c r="P17" s="84"/>
      <x:c r="Q17" s="84"/>
      <x:c r="R17" s="44">
        <x:f t="shared" si="1"/>
        <x:v>0</x:v>
      </x:c>
      <x:c r="S17" s="44">
        <x:v>-11200</x:v>
      </x:c>
      <x:c r="T17" s="44"/>
      <x:c r="U17" s="83"/>
      <x:c r="V17" s="90"/>
      <x:c r="W17" s="44">
        <x:f t="shared" si="2"/>
        <x:v>0</x:v>
      </x:c>
      <x:c r="X17" s="94"/>
      <x:c r="Y17" s="93"/>
      <x:c r="Z17" s="44">
        <x:f t="shared" si="3"/>
        <x:v>0</x:v>
      </x:c>
      <x:c r="AA17" s="94"/>
      <x:c r="AB17" s="93"/>
      <x:c r="AC17" s="44">
        <x:f t="shared" si="4"/>
        <x:v>0</x:v>
      </x:c>
      <x:c r="AD17" s="94"/>
      <x:c r="AE17" s="96"/>
      <x:c r="AF17" s="44">
        <x:f t="shared" si="5"/>
        <x:v>7060</x:v>
      </x:c>
      <x:c r="AG17" s="94">
        <x:v>1</x:v>
      </x:c>
      <x:c r="AH17" s="44">
        <x:f t="shared" si="12"/>
        <x:v>18700</x:v>
      </x:c>
      <x:c r="AI17" s="94">
        <x:v>1</x:v>
      </x:c>
      <x:c r="AJ17" s="93"/>
      <x:c r="AK17" s="44">
        <x:f t="shared" si="6"/>
        <x:v>-6310</x:v>
      </x:c>
      <x:c r="AL17" s="97">
        <x:v>1</x:v>
      </x:c>
      <x:c r="AM17" s="44">
        <x:f t="shared" si="11"/>
        <x:v>0</x:v>
      </x:c>
      <x:c r="AN17" s="94"/>
      <x:c r="AO17" s="44">
        <x:v>-7225</x:v>
      </x:c>
      <x:c r="AP17" s="94"/>
      <x:c r="AQ17" s="44">
        <x:f t="shared" si="7"/>
        <x:v>0</x:v>
      </x:c>
      <x:c r="AR17" s="94"/>
      <x:c r="AS17" s="44">
        <x:f t="shared" si="8"/>
        <x:v>0</x:v>
      </x:c>
      <x:c r="AT17" s="94"/>
      <x:c r="AU17" s="44" t="str">
        <x:f t="shared" si="9"/>
        <x:v/>
      </x:c>
      <x:c r="AV17" s="94"/>
      <x:c r="AW17" s="44" t="str">
        <x:f t="shared" si="10"/>
        <x:v/>
      </x:c>
      <x:c r="AX17" s="94"/>
    </x:row>
    <x:row r="18" spans="1:50" s="38" customFormat="1" ht="17.25" customHeight="1">
      <x:c r="A18" s="33"/>
      <x:c r="B18" s="162" t="s">
        <x:v>379</x:v>
      </x:c>
      <x:c r="C18" s="151">
        <x:v>11</x:v>
      </x:c>
      <x:c r="D18" s="158">
        <x:v>1</x:v>
      </x:c>
      <x:c r="E18" s="161" t="s">
        <x:v>36</x:v>
      </x:c>
      <x:c r="F18" s="58">
        <x:f t="shared" si="0"/>
        <x:v>16805</x:v>
      </x:c>
      <x:c r="G18" s="159"/>
      <x:c r="H18" s="159"/>
      <x:c r="I18" s="45"/>
      <x:c r="J18" s="99"/>
      <x:c r="K18" s="157"/>
      <x:c r="L18" s="99"/>
      <x:c r="M18" s="45"/>
      <x:c r="N18" s="99"/>
      <x:c r="O18" s="84"/>
      <x:c r="P18" s="84"/>
      <x:c r="Q18" s="84"/>
      <x:c r="R18" s="44">
        <x:f t="shared" si="1"/>
        <x:v>0</x:v>
      </x:c>
      <x:c r="S18" s="44">
        <x:v>-11200</x:v>
      </x:c>
      <x:c r="T18" s="44"/>
      <x:c r="U18" s="83"/>
      <x:c r="V18" s="90"/>
      <x:c r="W18" s="44">
        <x:f t="shared" si="2"/>
        <x:v>0</x:v>
      </x:c>
      <x:c r="X18" s="94"/>
      <x:c r="Y18" s="93"/>
      <x:c r="Z18" s="44">
        <x:f t="shared" si="3"/>
        <x:v>0</x:v>
      </x:c>
      <x:c r="AA18" s="94"/>
      <x:c r="AB18" s="93"/>
      <x:c r="AC18" s="44">
        <x:f t="shared" si="4"/>
        <x:v>0</x:v>
      </x:c>
      <x:c r="AD18" s="94"/>
      <x:c r="AE18" s="96"/>
      <x:c r="AF18" s="44">
        <x:f t="shared" si="5"/>
        <x:v>7060</x:v>
      </x:c>
      <x:c r="AG18" s="94">
        <x:v>1</x:v>
      </x:c>
      <x:c r="AH18" s="44">
        <x:v>25130</x:v>
      </x:c>
      <x:c r="AI18" s="94">
        <x:v>1</x:v>
      </x:c>
      <x:c r="AJ18" s="93"/>
      <x:c r="AK18" s="44">
        <x:f t="shared" si="6"/>
        <x:v>-6310</x:v>
      </x:c>
      <x:c r="AL18" s="97">
        <x:v>1</x:v>
      </x:c>
      <x:c r="AM18" s="44">
        <x:f t="shared" si="11"/>
        <x:v>0</x:v>
      </x:c>
      <x:c r="AN18" s="94"/>
      <x:c r="AO18" s="44">
        <x:v>2125</x:v>
      </x:c>
      <x:c r="AP18" s="94"/>
      <x:c r="AQ18" s="44">
        <x:f t="shared" si="7"/>
        <x:v>0</x:v>
      </x:c>
      <x:c r="AR18" s="94"/>
      <x:c r="AS18" s="44">
        <x:f t="shared" si="8"/>
        <x:v>0</x:v>
      </x:c>
      <x:c r="AT18" s="94"/>
      <x:c r="AU18" s="44" t="str">
        <x:f t="shared" si="9"/>
        <x:v/>
      </x:c>
      <x:c r="AV18" s="94"/>
      <x:c r="AW18" s="44" t="str">
        <x:f t="shared" si="10"/>
        <x:v/>
      </x:c>
      <x:c r="AX18" s="94"/>
    </x:row>
    <x:row r="19" spans="1:50" s="38" customFormat="1" ht="17.25" customHeight="1">
      <x:c r="A19" s="33"/>
      <x:c r="B19" s="162" t="s">
        <x:v>285</x:v>
      </x:c>
      <x:c r="C19" s="151">
        <x:v>12</x:v>
      </x:c>
      <x:c r="D19" s="158">
        <x:v>1</x:v>
      </x:c>
      <x:c r="E19" s="161" t="s">
        <x:v>181</x:v>
      </x:c>
      <x:c r="F19" s="58">
        <x:f t="shared" si="0"/>
        <x:v>10375</x:v>
      </x:c>
      <x:c r="G19" s="159"/>
      <x:c r="H19" s="159"/>
      <x:c r="I19" s="45"/>
      <x:c r="J19" s="99"/>
      <x:c r="K19" s="157"/>
      <x:c r="L19" s="99"/>
      <x:c r="M19" s="45"/>
      <x:c r="N19" s="99"/>
      <x:c r="O19" s="84"/>
      <x:c r="P19" s="84"/>
      <x:c r="Q19" s="84"/>
      <x:c r="R19" s="44">
        <x:f t="shared" si="1"/>
        <x:v>0</x:v>
      </x:c>
      <x:c r="S19" s="44">
        <x:v>-11200</x:v>
      </x:c>
      <x:c r="T19" s="44"/>
      <x:c r="U19" s="83"/>
      <x:c r="V19" s="90"/>
      <x:c r="W19" s="44">
        <x:f t="shared" si="2"/>
        <x:v>0</x:v>
      </x:c>
      <x:c r="X19" s="94"/>
      <x:c r="Y19" s="93"/>
      <x:c r="Z19" s="44">
        <x:f t="shared" si="3"/>
        <x:v>0</x:v>
      </x:c>
      <x:c r="AA19" s="94"/>
      <x:c r="AB19" s="93"/>
      <x:c r="AC19" s="44">
        <x:f t="shared" si="4"/>
        <x:v>0</x:v>
      </x:c>
      <x:c r="AD19" s="94"/>
      <x:c r="AE19" s="96"/>
      <x:c r="AF19" s="44">
        <x:f t="shared" si="5"/>
        <x:v>7060</x:v>
      </x:c>
      <x:c r="AG19" s="94">
        <x:v>1</x:v>
      </x:c>
      <x:c r="AH19" s="44">
        <x:f t="shared" si="12"/>
        <x:v>18700</x:v>
      </x:c>
      <x:c r="AI19" s="94">
        <x:v>1</x:v>
      </x:c>
      <x:c r="AJ19" s="93"/>
      <x:c r="AK19" s="44">
        <x:f t="shared" si="6"/>
        <x:v>-6310</x:v>
      </x:c>
      <x:c r="AL19" s="97">
        <x:v>1</x:v>
      </x:c>
      <x:c r="AM19" s="44">
        <x:f t="shared" si="11"/>
        <x:v>0</x:v>
      </x:c>
      <x:c r="AN19" s="94"/>
      <x:c r="AO19" s="44">
        <x:v>2125</x:v>
      </x:c>
      <x:c r="AP19" s="94"/>
      <x:c r="AQ19" s="44">
        <x:f t="shared" si="7"/>
        <x:v>0</x:v>
      </x:c>
      <x:c r="AR19" s="94"/>
      <x:c r="AS19" s="44">
        <x:f t="shared" si="8"/>
        <x:v>0</x:v>
      </x:c>
      <x:c r="AT19" s="94"/>
      <x:c r="AU19" s="44" t="str">
        <x:f t="shared" si="9"/>
        <x:v/>
      </x:c>
      <x:c r="AV19" s="94"/>
      <x:c r="AW19" s="44" t="str">
        <x:f t="shared" si="10"/>
        <x:v/>
      </x:c>
      <x:c r="AX19" s="94"/>
    </x:row>
    <x:row r="20" spans="1:50" s="38" customFormat="1" ht="17.25" customHeight="1">
      <x:c r="A20" s="33"/>
      <x:c r="B20" s="162" t="s">
        <x:v>364</x:v>
      </x:c>
      <x:c r="C20" s="151">
        <x:v>13</x:v>
      </x:c>
      <x:c r="D20" s="158">
        <x:v>1</x:v>
      </x:c>
      <x:c r="E20" s="161" t="s">
        <x:v>174</x:v>
      </x:c>
      <x:c r="F20" s="58">
        <x:f t="shared" si="0"/>
        <x:v>24555</x:v>
      </x:c>
      <x:c r="G20" s="159"/>
      <x:c r="H20" s="159"/>
      <x:c r="I20" s="45"/>
      <x:c r="J20" s="99"/>
      <x:c r="K20" s="157"/>
      <x:c r="L20" s="99"/>
      <x:c r="M20" s="45"/>
      <x:c r="N20" s="99"/>
      <x:c r="O20" s="84"/>
      <x:c r="P20" s="84"/>
      <x:c r="Q20" s="84"/>
      <x:c r="R20" s="44">
        <x:f t="shared" si="1"/>
        <x:v>0</x:v>
      </x:c>
      <x:c r="S20" s="44">
        <x:v>-11200</x:v>
      </x:c>
      <x:c r="T20" s="44"/>
      <x:c r="U20" s="83"/>
      <x:c r="V20" s="90"/>
      <x:c r="W20" s="44">
        <x:f t="shared" si="2"/>
        <x:v>0</x:v>
      </x:c>
      <x:c r="X20" s="94"/>
      <x:c r="Y20" s="93"/>
      <x:c r="Z20" s="44">
        <x:f t="shared" si="3"/>
        <x:v>0</x:v>
      </x:c>
      <x:c r="AA20" s="94"/>
      <x:c r="AB20" s="93"/>
      <x:c r="AC20" s="44">
        <x:f t="shared" si="4"/>
        <x:v>0</x:v>
      </x:c>
      <x:c r="AD20" s="94"/>
      <x:c r="AE20" s="96"/>
      <x:c r="AF20" s="44">
        <x:f t="shared" si="5"/>
        <x:v>7060</x:v>
      </x:c>
      <x:c r="AG20" s="94">
        <x:v>1</x:v>
      </x:c>
      <x:c r="AH20" s="44">
        <x:v>25130</x:v>
      </x:c>
      <x:c r="AI20" s="94">
        <x:v>1</x:v>
      </x:c>
      <x:c r="AJ20" s="93"/>
      <x:c r="AK20" s="44">
        <x:f t="shared" si="6"/>
        <x:v>-6310</x:v>
      </x:c>
      <x:c r="AL20" s="97">
        <x:v>1</x:v>
      </x:c>
      <x:c r="AM20" s="44">
        <x:f t="shared" si="11"/>
        <x:v>0</x:v>
      </x:c>
      <x:c r="AN20" s="94"/>
      <x:c r="AO20" s="44">
        <x:v>9875</x:v>
      </x:c>
      <x:c r="AP20" s="94"/>
      <x:c r="AQ20" s="44">
        <x:f t="shared" si="7"/>
        <x:v>0</x:v>
      </x:c>
      <x:c r="AR20" s="94"/>
      <x:c r="AS20" s="44">
        <x:f t="shared" si="8"/>
        <x:v>0</x:v>
      </x:c>
      <x:c r="AT20" s="94"/>
      <x:c r="AU20" s="44" t="str">
        <x:f t="shared" si="9"/>
        <x:v/>
      </x:c>
      <x:c r="AV20" s="94"/>
      <x:c r="AW20" s="44" t="str">
        <x:f t="shared" si="10"/>
        <x:v/>
      </x:c>
      <x:c r="AX20" s="94"/>
    </x:row>
    <x:row r="21" spans="1:50" s="38" customFormat="1" ht="17.25" customHeight="1">
      <x:c r="A21" s="33"/>
      <x:c r="B21" s="162" t="s">
        <x:v>371</x:v>
      </x:c>
      <x:c r="C21" s="151">
        <x:v>14</x:v>
      </x:c>
      <x:c r="D21" s="158">
        <x:v>1</x:v>
      </x:c>
      <x:c r="E21" s="161" t="s">
        <x:v>84</x:v>
      </x:c>
      <x:c r="F21" s="58">
        <x:f t="shared" si="0"/>
        <x:v>1025</x:v>
      </x:c>
      <x:c r="G21" s="159"/>
      <x:c r="H21" s="159"/>
      <x:c r="I21" s="45"/>
      <x:c r="J21" s="99"/>
      <x:c r="K21" s="157"/>
      <x:c r="L21" s="99"/>
      <x:c r="M21" s="45"/>
      <x:c r="N21" s="99"/>
      <x:c r="O21" s="84"/>
      <x:c r="P21" s="84"/>
      <x:c r="Q21" s="84"/>
      <x:c r="R21" s="44">
        <x:f t="shared" si="1"/>
        <x:v>0</x:v>
      </x:c>
      <x:c r="S21" s="44">
        <x:v>-11200</x:v>
      </x:c>
      <x:c r="T21" s="44"/>
      <x:c r="U21" s="83"/>
      <x:c r="V21" s="90"/>
      <x:c r="W21" s="44">
        <x:f t="shared" si="2"/>
        <x:v>0</x:v>
      </x:c>
      <x:c r="X21" s="94"/>
      <x:c r="Y21" s="93"/>
      <x:c r="Z21" s="44">
        <x:f t="shared" si="3"/>
        <x:v>0</x:v>
      </x:c>
      <x:c r="AA21" s="94"/>
      <x:c r="AB21" s="93"/>
      <x:c r="AC21" s="44">
        <x:f t="shared" si="4"/>
        <x:v>0</x:v>
      </x:c>
      <x:c r="AD21" s="94"/>
      <x:c r="AE21" s="96"/>
      <x:c r="AF21" s="44">
        <x:f t="shared" si="5"/>
        <x:v>7060</x:v>
      </x:c>
      <x:c r="AG21" s="94">
        <x:v>1</x:v>
      </x:c>
      <x:c r="AH21" s="44">
        <x:f t="shared" si="12"/>
        <x:v>18700</x:v>
      </x:c>
      <x:c r="AI21" s="94">
        <x:v>1</x:v>
      </x:c>
      <x:c r="AJ21" s="93"/>
      <x:c r="AK21" s="44">
        <x:f t="shared" si="6"/>
        <x:v>-6310</x:v>
      </x:c>
      <x:c r="AL21" s="97">
        <x:v>1</x:v>
      </x:c>
      <x:c r="AM21" s="44">
        <x:f t="shared" si="11"/>
        <x:v>0</x:v>
      </x:c>
      <x:c r="AN21" s="94"/>
      <x:c r="AO21" s="44">
        <x:v>-7225</x:v>
      </x:c>
      <x:c r="AP21" s="94"/>
      <x:c r="AQ21" s="44">
        <x:f t="shared" si="7"/>
        <x:v>0</x:v>
      </x:c>
      <x:c r="AR21" s="94"/>
      <x:c r="AS21" s="44">
        <x:f t="shared" si="8"/>
        <x:v>0</x:v>
      </x:c>
      <x:c r="AT21" s="94"/>
      <x:c r="AU21" s="44" t="str">
        <x:f t="shared" si="9"/>
        <x:v/>
      </x:c>
      <x:c r="AV21" s="94"/>
      <x:c r="AW21" s="44" t="str">
        <x:f t="shared" si="10"/>
        <x:v/>
      </x:c>
      <x:c r="AX21" s="94"/>
    </x:row>
    <x:row r="22" spans="1:50" s="38" customFormat="1" ht="17.25" customHeight="1">
      <x:c r="A22" s="33"/>
      <x:c r="B22" s="162" t="s">
        <x:v>404</x:v>
      </x:c>
      <x:c r="C22" s="151">
        <x:v>15</x:v>
      </x:c>
      <x:c r="D22" s="158">
        <x:v>1</x:v>
      </x:c>
      <x:c r="E22" s="161" t="s">
        <x:v>165</x:v>
      </x:c>
      <x:c r="F22" s="58">
        <x:f t="shared" si="0"/>
        <x:v>10375</x:v>
      </x:c>
      <x:c r="G22" s="159"/>
      <x:c r="H22" s="159"/>
      <x:c r="I22" s="45"/>
      <x:c r="J22" s="99"/>
      <x:c r="K22" s="157"/>
      <x:c r="L22" s="99"/>
      <x:c r="M22" s="45"/>
      <x:c r="N22" s="99"/>
      <x:c r="O22" s="84"/>
      <x:c r="P22" s="84"/>
      <x:c r="Q22" s="84"/>
      <x:c r="R22" s="44">
        <x:f t="shared" si="1"/>
        <x:v>0</x:v>
      </x:c>
      <x:c r="S22" s="44">
        <x:v>-11200</x:v>
      </x:c>
      <x:c r="T22" s="44"/>
      <x:c r="U22" s="83"/>
      <x:c r="V22" s="90"/>
      <x:c r="W22" s="44">
        <x:f t="shared" si="2"/>
        <x:v>0</x:v>
      </x:c>
      <x:c r="X22" s="94"/>
      <x:c r="Y22" s="93"/>
      <x:c r="Z22" s="44">
        <x:f t="shared" si="3"/>
        <x:v>0</x:v>
      </x:c>
      <x:c r="AA22" s="94"/>
      <x:c r="AB22" s="93"/>
      <x:c r="AC22" s="44">
        <x:f t="shared" si="4"/>
        <x:v>0</x:v>
      </x:c>
      <x:c r="AD22" s="94"/>
      <x:c r="AE22" s="96"/>
      <x:c r="AF22" s="44">
        <x:f t="shared" si="5"/>
        <x:v>7060</x:v>
      </x:c>
      <x:c r="AG22" s="94">
        <x:v>1</x:v>
      </x:c>
      <x:c r="AH22" s="44">
        <x:f t="shared" si="12"/>
        <x:v>18700</x:v>
      </x:c>
      <x:c r="AI22" s="94">
        <x:v>1</x:v>
      </x:c>
      <x:c r="AJ22" s="93"/>
      <x:c r="AK22" s="44">
        <x:f t="shared" si="6"/>
        <x:v>-6310</x:v>
      </x:c>
      <x:c r="AL22" s="97">
        <x:v>1</x:v>
      </x:c>
      <x:c r="AM22" s="44">
        <x:f t="shared" si="11"/>
        <x:v>0</x:v>
      </x:c>
      <x:c r="AN22" s="94"/>
      <x:c r="AO22" s="44">
        <x:v>2125</x:v>
      </x:c>
      <x:c r="AP22" s="94"/>
      <x:c r="AQ22" s="44">
        <x:f t="shared" si="7"/>
        <x:v>0</x:v>
      </x:c>
      <x:c r="AR22" s="94"/>
      <x:c r="AS22" s="44">
        <x:f t="shared" si="8"/>
        <x:v>0</x:v>
      </x:c>
      <x:c r="AT22" s="94"/>
      <x:c r="AU22" s="44" t="str">
        <x:f t="shared" si="9"/>
        <x:v/>
      </x:c>
      <x:c r="AV22" s="94"/>
      <x:c r="AW22" s="44" t="str">
        <x:f t="shared" si="10"/>
        <x:v/>
      </x:c>
      <x:c r="AX22" s="94"/>
    </x:row>
    <x:row r="23" spans="1:50" s="38" customFormat="1" ht="17.25" customHeight="1">
      <x:c r="A23" s="33"/>
      <x:c r="B23" s="162" t="s">
        <x:v>267</x:v>
      </x:c>
      <x:c r="C23" s="151">
        <x:v>16</x:v>
      </x:c>
      <x:c r="D23" s="158">
        <x:v>1</x:v>
      </x:c>
      <x:c r="E23" s="161" t="s">
        <x:v>69</x:v>
      </x:c>
      <x:c r="F23" s="58">
        <x:f t="shared" si="0"/>
        <x:v>10375</x:v>
      </x:c>
      <x:c r="G23" s="159"/>
      <x:c r="H23" s="159"/>
      <x:c r="I23" s="45"/>
      <x:c r="J23" s="99"/>
      <x:c r="K23" s="157"/>
      <x:c r="L23" s="99"/>
      <x:c r="M23" s="45"/>
      <x:c r="N23" s="99"/>
      <x:c r="O23" s="84"/>
      <x:c r="P23" s="84"/>
      <x:c r="Q23" s="84"/>
      <x:c r="R23" s="44">
        <x:f t="shared" si="1"/>
        <x:v>0</x:v>
      </x:c>
      <x:c r="S23" s="44">
        <x:v>-11200</x:v>
      </x:c>
      <x:c r="T23" s="44"/>
      <x:c r="U23" s="83"/>
      <x:c r="V23" s="90"/>
      <x:c r="W23" s="44">
        <x:f t="shared" si="2"/>
        <x:v>0</x:v>
      </x:c>
      <x:c r="X23" s="94"/>
      <x:c r="Y23" s="93"/>
      <x:c r="Z23" s="44">
        <x:f t="shared" si="3"/>
        <x:v>0</x:v>
      </x:c>
      <x:c r="AA23" s="94"/>
      <x:c r="AB23" s="93"/>
      <x:c r="AC23" s="44">
        <x:f t="shared" si="4"/>
        <x:v>0</x:v>
      </x:c>
      <x:c r="AD23" s="94"/>
      <x:c r="AE23" s="96"/>
      <x:c r="AF23" s="44">
        <x:f t="shared" si="5"/>
        <x:v>7060</x:v>
      </x:c>
      <x:c r="AG23" s="94">
        <x:v>1</x:v>
      </x:c>
      <x:c r="AH23" s="44">
        <x:f t="shared" si="12"/>
        <x:v>18700</x:v>
      </x:c>
      <x:c r="AI23" s="94">
        <x:v>1</x:v>
      </x:c>
      <x:c r="AJ23" s="93"/>
      <x:c r="AK23" s="44">
        <x:f t="shared" si="6"/>
        <x:v>-6310</x:v>
      </x:c>
      <x:c r="AL23" s="97">
        <x:v>1</x:v>
      </x:c>
      <x:c r="AM23" s="44">
        <x:f t="shared" si="11"/>
        <x:v>0</x:v>
      </x:c>
      <x:c r="AN23" s="94"/>
      <x:c r="AO23" s="44">
        <x:v>2125</x:v>
      </x:c>
      <x:c r="AP23" s="94"/>
      <x:c r="AQ23" s="44">
        <x:f t="shared" si="7"/>
        <x:v>0</x:v>
      </x:c>
      <x:c r="AR23" s="94"/>
      <x:c r="AS23" s="44">
        <x:f t="shared" si="8"/>
        <x:v>0</x:v>
      </x:c>
      <x:c r="AT23" s="94"/>
      <x:c r="AU23" s="44" t="str">
        <x:f t="shared" si="9"/>
        <x:v/>
      </x:c>
      <x:c r="AV23" s="94"/>
      <x:c r="AW23" s="44" t="str">
        <x:f t="shared" si="10"/>
        <x:v/>
      </x:c>
      <x:c r="AX23" s="94"/>
    </x:row>
    <x:row r="24" spans="1:50" s="38" customFormat="1" ht="17.25" customHeight="1">
      <x:c r="A24" s="33"/>
      <x:c r="B24" s="162" t="s">
        <x:v>256</x:v>
      </x:c>
      <x:c r="C24" s="151">
        <x:v>17</x:v>
      </x:c>
      <x:c r="D24" s="158">
        <x:v>1</x:v>
      </x:c>
      <x:c r="E24" s="161" t="s">
        <x:v>29</x:v>
      </x:c>
      <x:c r="F24" s="58">
        <x:f t="shared" si="0"/>
        <x:v>18125</x:v>
      </x:c>
      <x:c r="G24" s="159"/>
      <x:c r="H24" s="159"/>
      <x:c r="I24" s="45"/>
      <x:c r="J24" s="99"/>
      <x:c r="K24" s="157"/>
      <x:c r="L24" s="99"/>
      <x:c r="M24" s="45"/>
      <x:c r="N24" s="99"/>
      <x:c r="O24" s="84"/>
      <x:c r="P24" s="84"/>
      <x:c r="Q24" s="84"/>
      <x:c r="R24" s="44">
        <x:f t="shared" si="1"/>
        <x:v>0</x:v>
      </x:c>
      <x:c r="S24" s="44">
        <x:v>-11200</x:v>
      </x:c>
      <x:c r="T24" s="44"/>
      <x:c r="U24" s="83"/>
      <x:c r="V24" s="90"/>
      <x:c r="W24" s="44">
        <x:f t="shared" si="2"/>
        <x:v>0</x:v>
      </x:c>
      <x:c r="X24" s="94"/>
      <x:c r="Y24" s="93"/>
      <x:c r="Z24" s="44">
        <x:f t="shared" si="3"/>
        <x:v>0</x:v>
      </x:c>
      <x:c r="AA24" s="94"/>
      <x:c r="AB24" s="93"/>
      <x:c r="AC24" s="44">
        <x:f t="shared" si="4"/>
        <x:v>0</x:v>
      </x:c>
      <x:c r="AD24" s="94"/>
      <x:c r="AE24" s="96"/>
      <x:c r="AF24" s="44">
        <x:f t="shared" si="5"/>
        <x:v>7060</x:v>
      </x:c>
      <x:c r="AG24" s="94">
        <x:v>1</x:v>
      </x:c>
      <x:c r="AH24" s="44">
        <x:f t="shared" si="12"/>
        <x:v>18700</x:v>
      </x:c>
      <x:c r="AI24" s="94">
        <x:v>1</x:v>
      </x:c>
      <x:c r="AJ24" s="93"/>
      <x:c r="AK24" s="44">
        <x:f t="shared" si="6"/>
        <x:v>-6310</x:v>
      </x:c>
      <x:c r="AL24" s="97">
        <x:v>1</x:v>
      </x:c>
      <x:c r="AM24" s="44">
        <x:f t="shared" si="11"/>
        <x:v>0</x:v>
      </x:c>
      <x:c r="AN24" s="94"/>
      <x:c r="AO24" s="44">
        <x:v>9875</x:v>
      </x:c>
      <x:c r="AP24" s="94"/>
      <x:c r="AQ24" s="44">
        <x:f t="shared" si="7"/>
        <x:v>0</x:v>
      </x:c>
      <x:c r="AR24" s="94"/>
      <x:c r="AS24" s="44">
        <x:f t="shared" si="8"/>
        <x:v>0</x:v>
      </x:c>
      <x:c r="AT24" s="94"/>
      <x:c r="AU24" s="44" t="str">
        <x:f t="shared" si="9"/>
        <x:v/>
      </x:c>
      <x:c r="AV24" s="94"/>
      <x:c r="AW24" s="44" t="str">
        <x:f t="shared" si="10"/>
        <x:v/>
      </x:c>
      <x:c r="AX24" s="94"/>
    </x:row>
    <x:row r="25" spans="1:50" s="38" customFormat="1" ht="17.25" customHeight="1">
      <x:c r="A25" s="33"/>
      <x:c r="B25" s="162" t="s">
        <x:v>368</x:v>
      </x:c>
      <x:c r="C25" s="151">
        <x:v>18</x:v>
      </x:c>
      <x:c r="D25" s="158">
        <x:v>1</x:v>
      </x:c>
      <x:c r="E25" s="161" t="s">
        <x:v>73</x:v>
      </x:c>
      <x:c r="F25" s="58">
        <x:f t="shared" si="0"/>
        <x:v>1025</x:v>
      </x:c>
      <x:c r="G25" s="159"/>
      <x:c r="H25" s="159"/>
      <x:c r="I25" s="45"/>
      <x:c r="J25" s="99"/>
      <x:c r="K25" s="157"/>
      <x:c r="L25" s="99"/>
      <x:c r="M25" s="45"/>
      <x:c r="N25" s="99"/>
      <x:c r="O25" s="84"/>
      <x:c r="P25" s="84"/>
      <x:c r="Q25" s="84"/>
      <x:c r="R25" s="44">
        <x:f t="shared" si="1"/>
        <x:v>0</x:v>
      </x:c>
      <x:c r="S25" s="44">
        <x:v>-11200</x:v>
      </x:c>
      <x:c r="T25" s="44"/>
      <x:c r="U25" s="83"/>
      <x:c r="V25" s="90"/>
      <x:c r="W25" s="44">
        <x:f t="shared" si="2"/>
        <x:v>0</x:v>
      </x:c>
      <x:c r="X25" s="94"/>
      <x:c r="Y25" s="93"/>
      <x:c r="Z25" s="44">
        <x:f t="shared" si="3"/>
        <x:v>0</x:v>
      </x:c>
      <x:c r="AA25" s="94"/>
      <x:c r="AB25" s="93"/>
      <x:c r="AC25" s="44">
        <x:f t="shared" si="4"/>
        <x:v>0</x:v>
      </x:c>
      <x:c r="AD25" s="94"/>
      <x:c r="AE25" s="96"/>
      <x:c r="AF25" s="44">
        <x:f t="shared" si="5"/>
        <x:v>7060</x:v>
      </x:c>
      <x:c r="AG25" s="94">
        <x:v>1</x:v>
      </x:c>
      <x:c r="AH25" s="44">
        <x:f t="shared" si="12"/>
        <x:v>18700</x:v>
      </x:c>
      <x:c r="AI25" s="94">
        <x:v>1</x:v>
      </x:c>
      <x:c r="AJ25" s="93"/>
      <x:c r="AK25" s="44">
        <x:f t="shared" si="6"/>
        <x:v>-6310</x:v>
      </x:c>
      <x:c r="AL25" s="97">
        <x:v>1</x:v>
      </x:c>
      <x:c r="AM25" s="44">
        <x:f t="shared" si="11"/>
        <x:v>0</x:v>
      </x:c>
      <x:c r="AN25" s="94"/>
      <x:c r="AO25" s="44">
        <x:v>-7225</x:v>
      </x:c>
      <x:c r="AP25" s="94"/>
      <x:c r="AQ25" s="44">
        <x:f t="shared" si="7"/>
        <x:v>0</x:v>
      </x:c>
      <x:c r="AR25" s="94"/>
      <x:c r="AS25" s="44">
        <x:f t="shared" si="8"/>
        <x:v>0</x:v>
      </x:c>
      <x:c r="AT25" s="94"/>
      <x:c r="AU25" s="44" t="str">
        <x:f t="shared" si="9"/>
        <x:v/>
      </x:c>
      <x:c r="AV25" s="94"/>
      <x:c r="AW25" s="44" t="str">
        <x:f t="shared" si="10"/>
        <x:v/>
      </x:c>
      <x:c r="AX25" s="94"/>
    </x:row>
    <x:row r="26" spans="1:50" s="38" customFormat="1" ht="17.25" customHeight="1">
      <x:c r="A26" s="33"/>
      <x:c r="B26" s="162" t="s">
        <x:v>241</x:v>
      </x:c>
      <x:c r="C26" s="151">
        <x:v>19</x:v>
      </x:c>
      <x:c r="D26" s="158">
        <x:v>1</x:v>
      </x:c>
      <x:c r="E26" s="161" t="s">
        <x:v>126</x:v>
      </x:c>
      <x:c r="F26" s="58">
        <x:f t="shared" si="0"/>
        <x:v>1025</x:v>
      </x:c>
      <x:c r="G26" s="159"/>
      <x:c r="H26" s="159"/>
      <x:c r="I26" s="45"/>
      <x:c r="J26" s="99"/>
      <x:c r="K26" s="157"/>
      <x:c r="L26" s="99"/>
      <x:c r="M26" s="45"/>
      <x:c r="N26" s="99"/>
      <x:c r="O26" s="84"/>
      <x:c r="P26" s="84"/>
      <x:c r="Q26" s="84"/>
      <x:c r="R26" s="44">
        <x:f t="shared" si="1"/>
        <x:v>0</x:v>
      </x:c>
      <x:c r="S26" s="44">
        <x:v>-11200</x:v>
      </x:c>
      <x:c r="T26" s="44"/>
      <x:c r="U26" s="83"/>
      <x:c r="V26" s="90"/>
      <x:c r="W26" s="44">
        <x:f t="shared" si="2"/>
        <x:v>0</x:v>
      </x:c>
      <x:c r="X26" s="94"/>
      <x:c r="Y26" s="93"/>
      <x:c r="Z26" s="44">
        <x:f t="shared" si="3"/>
        <x:v>0</x:v>
      </x:c>
      <x:c r="AA26" s="94"/>
      <x:c r="AB26" s="93"/>
      <x:c r="AC26" s="44">
        <x:f t="shared" si="4"/>
        <x:v>0</x:v>
      </x:c>
      <x:c r="AD26" s="94"/>
      <x:c r="AE26" s="96"/>
      <x:c r="AF26" s="44">
        <x:f t="shared" si="5"/>
        <x:v>7060</x:v>
      </x:c>
      <x:c r="AG26" s="94">
        <x:v>1</x:v>
      </x:c>
      <x:c r="AH26" s="44">
        <x:f t="shared" si="12"/>
        <x:v>18700</x:v>
      </x:c>
      <x:c r="AI26" s="94">
        <x:v>1</x:v>
      </x:c>
      <x:c r="AJ26" s="93"/>
      <x:c r="AK26" s="44">
        <x:f t="shared" si="6"/>
        <x:v>-6310</x:v>
      </x:c>
      <x:c r="AL26" s="97">
        <x:v>1</x:v>
      </x:c>
      <x:c r="AM26" s="44">
        <x:f t="shared" si="11"/>
        <x:v>0</x:v>
      </x:c>
      <x:c r="AN26" s="94"/>
      <x:c r="AO26" s="44">
        <x:v>-7225</x:v>
      </x:c>
      <x:c r="AP26" s="94"/>
      <x:c r="AQ26" s="44">
        <x:f t="shared" si="7"/>
        <x:v>0</x:v>
      </x:c>
      <x:c r="AR26" s="94"/>
      <x:c r="AS26" s="44">
        <x:f t="shared" si="8"/>
        <x:v>0</x:v>
      </x:c>
      <x:c r="AT26" s="94"/>
      <x:c r="AU26" s="44" t="str">
        <x:f t="shared" si="9"/>
        <x:v/>
      </x:c>
      <x:c r="AV26" s="94"/>
      <x:c r="AW26" s="44" t="str">
        <x:f t="shared" si="10"/>
        <x:v/>
      </x:c>
      <x:c r="AX26" s="94"/>
    </x:row>
    <x:row r="27" spans="1:50" s="38" customFormat="1" ht="17.25" customHeight="1">
      <x:c r="A27" s="33"/>
      <x:c r="B27" s="162" t="s">
        <x:v>341</x:v>
      </x:c>
      <x:c r="C27" s="151">
        <x:v>20</x:v>
      </x:c>
      <x:c r="D27" s="158">
        <x:v>1</x:v>
      </x:c>
      <x:c r="E27" s="161" t="s">
        <x:v>83</x:v>
      </x:c>
      <x:c r="F27" s="58">
        <x:f t="shared" si="0"/>
        <x:v>98525</x:v>
      </x:c>
      <x:c r="G27" s="159"/>
      <x:c r="H27" s="159"/>
      <x:c r="I27" s="45"/>
      <x:c r="J27" s="99"/>
      <x:c r="K27" s="157"/>
      <x:c r="L27" s="99"/>
      <x:c r="M27" s="45">
        <x:v>97500</x:v>
      </x:c>
      <x:c r="N27" s="99" t="s">
        <x:v>4</x:v>
      </x:c>
      <x:c r="O27" s="84"/>
      <x:c r="P27" s="84"/>
      <x:c r="Q27" s="84"/>
      <x:c r="R27" s="44">
        <x:f t="shared" si="1"/>
        <x:v>0</x:v>
      </x:c>
      <x:c r="S27" s="44">
        <x:v>-11200</x:v>
      </x:c>
      <x:c r="T27" s="44"/>
      <x:c r="U27" s="83"/>
      <x:c r="V27" s="90"/>
      <x:c r="W27" s="44">
        <x:f t="shared" si="2"/>
        <x:v>0</x:v>
      </x:c>
      <x:c r="X27" s="94"/>
      <x:c r="Y27" s="93"/>
      <x:c r="Z27" s="44">
        <x:f t="shared" si="3"/>
        <x:v>0</x:v>
      </x:c>
      <x:c r="AA27" s="94"/>
      <x:c r="AB27" s="93"/>
      <x:c r="AC27" s="44">
        <x:f t="shared" si="4"/>
        <x:v>0</x:v>
      </x:c>
      <x:c r="AD27" s="94"/>
      <x:c r="AE27" s="96"/>
      <x:c r="AF27" s="44">
        <x:f t="shared" si="5"/>
        <x:v>7060</x:v>
      </x:c>
      <x:c r="AG27" s="94">
        <x:v>1</x:v>
      </x:c>
      <x:c r="AH27" s="44">
        <x:f t="shared" si="12"/>
        <x:v>18700</x:v>
      </x:c>
      <x:c r="AI27" s="94">
        <x:v>1</x:v>
      </x:c>
      <x:c r="AJ27" s="93"/>
      <x:c r="AK27" s="44">
        <x:f t="shared" si="6"/>
        <x:v>-6310</x:v>
      </x:c>
      <x:c r="AL27" s="97">
        <x:v>1</x:v>
      </x:c>
      <x:c r="AM27" s="44">
        <x:f t="shared" si="11"/>
        <x:v>0</x:v>
      </x:c>
      <x:c r="AN27" s="94"/>
      <x:c r="AO27" s="44">
        <x:v>-7225</x:v>
      </x:c>
      <x:c r="AP27" s="94"/>
      <x:c r="AQ27" s="44">
        <x:f t="shared" si="7"/>
        <x:v>0</x:v>
      </x:c>
      <x:c r="AR27" s="94"/>
      <x:c r="AS27" s="44">
        <x:f t="shared" si="8"/>
        <x:v>0</x:v>
      </x:c>
      <x:c r="AT27" s="94"/>
      <x:c r="AU27" s="44" t="str">
        <x:f t="shared" si="9"/>
        <x:v/>
      </x:c>
      <x:c r="AV27" s="94"/>
      <x:c r="AW27" s="44" t="str">
        <x:f t="shared" si="10"/>
        <x:v/>
      </x:c>
      <x:c r="AX27" s="94"/>
    </x:row>
    <x:row r="28" spans="1:50" s="38" customFormat="1" ht="17.25" customHeight="1">
      <x:c r="A28" s="33"/>
      <x:c r="B28" s="162" t="s">
        <x:v>402</x:v>
      </x:c>
      <x:c r="C28" s="151">
        <x:v>21</x:v>
      </x:c>
      <x:c r="D28" s="158">
        <x:v>1</x:v>
      </x:c>
      <x:c r="E28" s="161" t="s">
        <x:v>113</x:v>
      </x:c>
      <x:c r="F28" s="58">
        <x:f t="shared" si="0"/>
        <x:v>1025</x:v>
      </x:c>
      <x:c r="G28" s="159"/>
      <x:c r="H28" s="159"/>
      <x:c r="I28" s="45"/>
      <x:c r="J28" s="99"/>
      <x:c r="K28" s="157"/>
      <x:c r="L28" s="99"/>
      <x:c r="M28" s="45"/>
      <x:c r="N28" s="99"/>
      <x:c r="O28" s="84"/>
      <x:c r="P28" s="84"/>
      <x:c r="Q28" s="84"/>
      <x:c r="R28" s="44">
        <x:f t="shared" si="1"/>
        <x:v>0</x:v>
      </x:c>
      <x:c r="S28" s="44">
        <x:v>-11200</x:v>
      </x:c>
      <x:c r="T28" s="44"/>
      <x:c r="U28" s="83"/>
      <x:c r="V28" s="90"/>
      <x:c r="W28" s="44">
        <x:f t="shared" si="2"/>
        <x:v>0</x:v>
      </x:c>
      <x:c r="X28" s="94"/>
      <x:c r="Y28" s="93"/>
      <x:c r="Z28" s="44">
        <x:f t="shared" si="3"/>
        <x:v>0</x:v>
      </x:c>
      <x:c r="AA28" s="94"/>
      <x:c r="AB28" s="93"/>
      <x:c r="AC28" s="44">
        <x:f t="shared" si="4"/>
        <x:v>0</x:v>
      </x:c>
      <x:c r="AD28" s="94"/>
      <x:c r="AE28" s="96"/>
      <x:c r="AF28" s="44">
        <x:f t="shared" si="5"/>
        <x:v>7060</x:v>
      </x:c>
      <x:c r="AG28" s="94">
        <x:v>1</x:v>
      </x:c>
      <x:c r="AH28" s="44">
        <x:f t="shared" si="12"/>
        <x:v>18700</x:v>
      </x:c>
      <x:c r="AI28" s="94">
        <x:v>1</x:v>
      </x:c>
      <x:c r="AJ28" s="93"/>
      <x:c r="AK28" s="44">
        <x:f t="shared" si="6"/>
        <x:v>-6310</x:v>
      </x:c>
      <x:c r="AL28" s="97">
        <x:v>1</x:v>
      </x:c>
      <x:c r="AM28" s="44">
        <x:f t="shared" si="11"/>
        <x:v>0</x:v>
      </x:c>
      <x:c r="AN28" s="94"/>
      <x:c r="AO28" s="44">
        <x:v>-7225</x:v>
      </x:c>
      <x:c r="AP28" s="94"/>
      <x:c r="AQ28" s="44">
        <x:f t="shared" si="7"/>
        <x:v>0</x:v>
      </x:c>
      <x:c r="AR28" s="94"/>
      <x:c r="AS28" s="44">
        <x:f t="shared" si="8"/>
        <x:v>0</x:v>
      </x:c>
      <x:c r="AT28" s="94"/>
      <x:c r="AU28" s="44" t="str">
        <x:f t="shared" si="9"/>
        <x:v/>
      </x:c>
      <x:c r="AV28" s="94"/>
      <x:c r="AW28" s="44" t="str">
        <x:f t="shared" si="10"/>
        <x:v/>
      </x:c>
      <x:c r="AX28" s="94"/>
    </x:row>
    <x:row r="29" spans="1:50" s="38" customFormat="1" ht="17.25" customHeight="1">
      <x:c r="A29" s="33"/>
      <x:c r="B29" s="162" t="s">
        <x:v>370</x:v>
      </x:c>
      <x:c r="C29" s="151">
        <x:v>22</x:v>
      </x:c>
      <x:c r="D29" s="158">
        <x:v>1</x:v>
      </x:c>
      <x:c r="E29" s="161" t="s">
        <x:v>133</x:v>
      </x:c>
      <x:c r="F29" s="58">
        <x:f t="shared" si="0"/>
        <x:v>1097875</x:v>
      </x:c>
      <x:c r="G29" s="159"/>
      <x:c r="H29" s="159"/>
      <x:c r="I29" s="45">
        <x:v>510000</x:v>
      </x:c>
      <x:c r="J29" s="99" t="s">
        <x:v>206</x:v>
      </x:c>
      <x:c r="K29" s="157">
        <x:f>232500+232500</x:f>
        <x:v>465000</x:v>
      </x:c>
      <x:c r="L29" s="99" t="s">
        <x:v>3</x:v>
      </x:c>
      <x:c r="M29" s="45">
        <x:v>97500</x:v>
      </x:c>
      <x:c r="N29" s="99" t="s">
        <x:v>4</x:v>
      </x:c>
      <x:c r="O29" s="84"/>
      <x:c r="P29" s="84"/>
      <x:c r="Q29" s="84"/>
      <x:c r="R29" s="44">
        <x:f t="shared" si="1"/>
        <x:v>0</x:v>
      </x:c>
      <x:c r="S29" s="44">
        <x:v>-11200</x:v>
      </x:c>
      <x:c r="T29" s="44"/>
      <x:c r="U29" s="83"/>
      <x:c r="V29" s="90"/>
      <x:c r="W29" s="44">
        <x:f t="shared" si="2"/>
        <x:v>0</x:v>
      </x:c>
      <x:c r="X29" s="94"/>
      <x:c r="Y29" s="93"/>
      <x:c r="Z29" s="44">
        <x:f t="shared" si="3"/>
        <x:v>15000</x:v>
      </x:c>
      <x:c r="AA29" s="94">
        <x:v>1</x:v>
      </x:c>
      <x:c r="AB29" s="93" t="s">
        <x:v>4</x:v>
      </x:c>
      <x:c r="AC29" s="44">
        <x:f t="shared" si="4"/>
        <x:v>0</x:v>
      </x:c>
      <x:c r="AD29" s="94"/>
      <x:c r="AE29" s="96"/>
      <x:c r="AF29" s="44">
        <x:f t="shared" si="5"/>
        <x:v>7060</x:v>
      </x:c>
      <x:c r="AG29" s="94">
        <x:v>1</x:v>
      </x:c>
      <x:c r="AH29" s="44">
        <x:f t="shared" si="12"/>
        <x:v>18700</x:v>
      </x:c>
      <x:c r="AI29" s="94">
        <x:v>1</x:v>
      </x:c>
      <x:c r="AJ29" s="93"/>
      <x:c r="AK29" s="44">
        <x:f t="shared" si="6"/>
        <x:v>-6310</x:v>
      </x:c>
      <x:c r="AL29" s="97">
        <x:v>1</x:v>
      </x:c>
      <x:c r="AM29" s="44">
        <x:f t="shared" si="11"/>
        <x:v>0</x:v>
      </x:c>
      <x:c r="AN29" s="94"/>
      <x:c r="AO29" s="44">
        <x:v>2125</x:v>
      </x:c>
      <x:c r="AP29" s="94"/>
      <x:c r="AQ29" s="44">
        <x:f t="shared" si="7"/>
        <x:v>0</x:v>
      </x:c>
      <x:c r="AR29" s="94"/>
      <x:c r="AS29" s="44">
        <x:f t="shared" si="8"/>
        <x:v>0</x:v>
      </x:c>
      <x:c r="AT29" s="94"/>
      <x:c r="AU29" s="44" t="str">
        <x:f t="shared" si="9"/>
        <x:v/>
      </x:c>
      <x:c r="AV29" s="94"/>
      <x:c r="AW29" s="44" t="str">
        <x:f t="shared" si="10"/>
        <x:v/>
      </x:c>
      <x:c r="AX29" s="94"/>
    </x:row>
    <x:row r="30" spans="1:50" s="38" customFormat="1" ht="17.25" customHeight="1">
      <x:c r="A30" s="33"/>
      <x:c r="B30" s="162" t="s">
        <x:v>273</x:v>
      </x:c>
      <x:c r="C30" s="151">
        <x:v>23</x:v>
      </x:c>
      <x:c r="D30" s="158">
        <x:v>1</x:v>
      </x:c>
      <x:c r="E30" s="161" t="s">
        <x:v>145</x:v>
      </x:c>
      <x:c r="F30" s="58">
        <x:f t="shared" si="0"/>
        <x:v>1025</x:v>
      </x:c>
      <x:c r="G30" s="159"/>
      <x:c r="H30" s="159"/>
      <x:c r="I30" s="45"/>
      <x:c r="J30" s="99"/>
      <x:c r="K30" s="157"/>
      <x:c r="L30" s="99"/>
      <x:c r="M30" s="45"/>
      <x:c r="N30" s="99"/>
      <x:c r="O30" s="84"/>
      <x:c r="P30" s="84"/>
      <x:c r="Q30" s="84"/>
      <x:c r="R30" s="44">
        <x:f t="shared" si="1"/>
        <x:v>0</x:v>
      </x:c>
      <x:c r="S30" s="44">
        <x:v>-11200</x:v>
      </x:c>
      <x:c r="T30" s="44"/>
      <x:c r="U30" s="83"/>
      <x:c r="V30" s="90"/>
      <x:c r="W30" s="44">
        <x:f t="shared" si="2"/>
        <x:v>0</x:v>
      </x:c>
      <x:c r="X30" s="94"/>
      <x:c r="Y30" s="93"/>
      <x:c r="Z30" s="44">
        <x:f t="shared" si="3"/>
        <x:v>0</x:v>
      </x:c>
      <x:c r="AA30" s="94"/>
      <x:c r="AB30" s="93"/>
      <x:c r="AC30" s="44">
        <x:f t="shared" si="4"/>
        <x:v>0</x:v>
      </x:c>
      <x:c r="AD30" s="94"/>
      <x:c r="AE30" s="96"/>
      <x:c r="AF30" s="44">
        <x:f t="shared" si="5"/>
        <x:v>7060</x:v>
      </x:c>
      <x:c r="AG30" s="94">
        <x:v>1</x:v>
      </x:c>
      <x:c r="AH30" s="44">
        <x:f t="shared" si="12"/>
        <x:v>18700</x:v>
      </x:c>
      <x:c r="AI30" s="94">
        <x:v>1</x:v>
      </x:c>
      <x:c r="AJ30" s="93"/>
      <x:c r="AK30" s="44">
        <x:f t="shared" si="6"/>
        <x:v>-6310</x:v>
      </x:c>
      <x:c r="AL30" s="97">
        <x:v>1</x:v>
      </x:c>
      <x:c r="AM30" s="44">
        <x:f t="shared" si="11"/>
        <x:v>0</x:v>
      </x:c>
      <x:c r="AN30" s="94"/>
      <x:c r="AO30" s="44">
        <x:v>-7225</x:v>
      </x:c>
      <x:c r="AP30" s="94"/>
      <x:c r="AQ30" s="44">
        <x:f t="shared" si="7"/>
        <x:v>0</x:v>
      </x:c>
      <x:c r="AR30" s="94"/>
      <x:c r="AS30" s="44">
        <x:f t="shared" si="8"/>
        <x:v>0</x:v>
      </x:c>
      <x:c r="AT30" s="94"/>
      <x:c r="AU30" s="44" t="str">
        <x:f t="shared" si="9"/>
        <x:v/>
      </x:c>
      <x:c r="AV30" s="94"/>
      <x:c r="AW30" s="44" t="str">
        <x:f t="shared" si="10"/>
        <x:v/>
      </x:c>
      <x:c r="AX30" s="94"/>
    </x:row>
    <x:row r="31" spans="1:50" s="38" customFormat="1" ht="17.25" customHeight="1">
      <x:c r="A31" s="33"/>
      <x:c r="B31" s="162" t="s">
        <x:v>229</x:v>
      </x:c>
      <x:c r="C31" s="151">
        <x:v>24</x:v>
      </x:c>
      <x:c r="D31" s="158">
        <x:v>1</x:v>
      </x:c>
      <x:c r="E31" s="161" t="s">
        <x:v>66</x:v>
      </x:c>
      <x:c r="F31" s="58">
        <x:f t="shared" si="0"/>
        <x:v>10375</x:v>
      </x:c>
      <x:c r="G31" s="159"/>
      <x:c r="H31" s="159"/>
      <x:c r="I31" s="45"/>
      <x:c r="J31" s="99"/>
      <x:c r="K31" s="157"/>
      <x:c r="L31" s="99"/>
      <x:c r="M31" s="45"/>
      <x:c r="N31" s="99"/>
      <x:c r="O31" s="84"/>
      <x:c r="P31" s="84"/>
      <x:c r="Q31" s="84"/>
      <x:c r="R31" s="44">
        <x:f t="shared" si="1"/>
        <x:v>0</x:v>
      </x:c>
      <x:c r="S31" s="44">
        <x:v>-11200</x:v>
      </x:c>
      <x:c r="T31" s="44"/>
      <x:c r="U31" s="83"/>
      <x:c r="V31" s="90"/>
      <x:c r="W31" s="44">
        <x:f t="shared" si="2"/>
        <x:v>0</x:v>
      </x:c>
      <x:c r="X31" s="94"/>
      <x:c r="Y31" s="93"/>
      <x:c r="Z31" s="44">
        <x:f t="shared" si="3"/>
        <x:v>0</x:v>
      </x:c>
      <x:c r="AA31" s="94"/>
      <x:c r="AB31" s="93"/>
      <x:c r="AC31" s="44">
        <x:f t="shared" si="4"/>
        <x:v>0</x:v>
      </x:c>
      <x:c r="AD31" s="94"/>
      <x:c r="AE31" s="96"/>
      <x:c r="AF31" s="44">
        <x:f t="shared" si="5"/>
        <x:v>7060</x:v>
      </x:c>
      <x:c r="AG31" s="94">
        <x:v>1</x:v>
      </x:c>
      <x:c r="AH31" s="44">
        <x:f t="shared" si="12"/>
        <x:v>18700</x:v>
      </x:c>
      <x:c r="AI31" s="94">
        <x:v>1</x:v>
      </x:c>
      <x:c r="AJ31" s="93"/>
      <x:c r="AK31" s="44">
        <x:f t="shared" si="6"/>
        <x:v>-6310</x:v>
      </x:c>
      <x:c r="AL31" s="97">
        <x:v>1</x:v>
      </x:c>
      <x:c r="AM31" s="44">
        <x:f t="shared" si="11"/>
        <x:v>0</x:v>
      </x:c>
      <x:c r="AN31" s="94"/>
      <x:c r="AO31" s="44">
        <x:v>2125</x:v>
      </x:c>
      <x:c r="AP31" s="94"/>
      <x:c r="AQ31" s="44">
        <x:f t="shared" si="7"/>
        <x:v>0</x:v>
      </x:c>
      <x:c r="AR31" s="94"/>
      <x:c r="AS31" s="44">
        <x:f t="shared" si="8"/>
        <x:v>0</x:v>
      </x:c>
      <x:c r="AT31" s="94"/>
      <x:c r="AU31" s="44" t="str">
        <x:f t="shared" si="9"/>
        <x:v/>
      </x:c>
      <x:c r="AV31" s="94"/>
      <x:c r="AW31" s="44" t="str">
        <x:f t="shared" si="10"/>
        <x:v/>
      </x:c>
      <x:c r="AX31" s="94"/>
    </x:row>
    <x:row r="32" spans="1:50" s="38" customFormat="1" ht="17.25" customHeight="1">
      <x:c r="A32" s="33"/>
      <x:c r="B32" s="162" t="s">
        <x:v>388</x:v>
      </x:c>
      <x:c r="C32" s="151">
        <x:v>25</x:v>
      </x:c>
      <x:c r="D32" s="158">
        <x:v>1</x:v>
      </x:c>
      <x:c r="E32" s="161" t="s">
        <x:v>77</x:v>
      </x:c>
      <x:c r="F32" s="58">
        <x:f t="shared" si="0"/>
        <x:v>18125</x:v>
      </x:c>
      <x:c r="G32" s="159"/>
      <x:c r="H32" s="159"/>
      <x:c r="I32" s="45"/>
      <x:c r="J32" s="99"/>
      <x:c r="K32" s="157"/>
      <x:c r="L32" s="99"/>
      <x:c r="M32" s="45"/>
      <x:c r="N32" s="99"/>
      <x:c r="O32" s="84"/>
      <x:c r="P32" s="84"/>
      <x:c r="Q32" s="84"/>
      <x:c r="R32" s="44">
        <x:f t="shared" si="1"/>
        <x:v>0</x:v>
      </x:c>
      <x:c r="S32" s="44">
        <x:v>-11200</x:v>
      </x:c>
      <x:c r="T32" s="44"/>
      <x:c r="U32" s="83"/>
      <x:c r="V32" s="90"/>
      <x:c r="W32" s="44">
        <x:f t="shared" si="2"/>
        <x:v>0</x:v>
      </x:c>
      <x:c r="X32" s="94"/>
      <x:c r="Y32" s="93"/>
      <x:c r="Z32" s="44">
        <x:f t="shared" si="3"/>
        <x:v>0</x:v>
      </x:c>
      <x:c r="AA32" s="94"/>
      <x:c r="AB32" s="93"/>
      <x:c r="AC32" s="44">
        <x:f t="shared" si="4"/>
        <x:v>0</x:v>
      </x:c>
      <x:c r="AD32" s="94"/>
      <x:c r="AE32" s="96"/>
      <x:c r="AF32" s="44">
        <x:f t="shared" si="5"/>
        <x:v>7060</x:v>
      </x:c>
      <x:c r="AG32" s="94">
        <x:v>1</x:v>
      </x:c>
      <x:c r="AH32" s="44">
        <x:f t="shared" si="12"/>
        <x:v>18700</x:v>
      </x:c>
      <x:c r="AI32" s="94">
        <x:v>1</x:v>
      </x:c>
      <x:c r="AJ32" s="93"/>
      <x:c r="AK32" s="44">
        <x:f t="shared" si="6"/>
        <x:v>-6310</x:v>
      </x:c>
      <x:c r="AL32" s="97">
        <x:v>1</x:v>
      </x:c>
      <x:c r="AM32" s="44">
        <x:f t="shared" si="11"/>
        <x:v>0</x:v>
      </x:c>
      <x:c r="AN32" s="94"/>
      <x:c r="AO32" s="44">
        <x:v>9875</x:v>
      </x:c>
      <x:c r="AP32" s="94"/>
      <x:c r="AQ32" s="44">
        <x:f t="shared" si="7"/>
        <x:v>0</x:v>
      </x:c>
      <x:c r="AR32" s="94"/>
      <x:c r="AS32" s="44">
        <x:f t="shared" si="8"/>
        <x:v>0</x:v>
      </x:c>
      <x:c r="AT32" s="94"/>
      <x:c r="AU32" s="44" t="str">
        <x:f t="shared" si="9"/>
        <x:v/>
      </x:c>
      <x:c r="AV32" s="94"/>
      <x:c r="AW32" s="44" t="str">
        <x:f t="shared" si="10"/>
        <x:v/>
      </x:c>
      <x:c r="AX32" s="94"/>
    </x:row>
    <x:row r="33" spans="1:50" s="38" customFormat="1" ht="17.25" customHeight="1">
      <x:c r="A33" s="33"/>
      <x:c r="B33" s="162" t="s">
        <x:v>252</x:v>
      </x:c>
      <x:c r="C33" s="151">
        <x:v>26</x:v>
      </x:c>
      <x:c r="D33" s="158">
        <x:v>1</x:v>
      </x:c>
      <x:c r="E33" s="161" t="s">
        <x:v>189</x:v>
      </x:c>
      <x:c r="F33" s="58">
        <x:f t="shared" si="0"/>
        <x:v>10375</x:v>
      </x:c>
      <x:c r="G33" s="159"/>
      <x:c r="H33" s="159"/>
      <x:c r="I33" s="45"/>
      <x:c r="J33" s="99"/>
      <x:c r="K33" s="157"/>
      <x:c r="L33" s="99"/>
      <x:c r="M33" s="45"/>
      <x:c r="N33" s="99"/>
      <x:c r="O33" s="84"/>
      <x:c r="P33" s="84"/>
      <x:c r="Q33" s="84"/>
      <x:c r="R33" s="44">
        <x:f t="shared" si="1"/>
        <x:v>0</x:v>
      </x:c>
      <x:c r="S33" s="44">
        <x:v>-11200</x:v>
      </x:c>
      <x:c r="T33" s="44"/>
      <x:c r="U33" s="83"/>
      <x:c r="V33" s="90"/>
      <x:c r="W33" s="44">
        <x:f t="shared" si="2"/>
        <x:v>0</x:v>
      </x:c>
      <x:c r="X33" s="94"/>
      <x:c r="Y33" s="93"/>
      <x:c r="Z33" s="44">
        <x:f t="shared" si="3"/>
        <x:v>0</x:v>
      </x:c>
      <x:c r="AA33" s="94"/>
      <x:c r="AB33" s="93"/>
      <x:c r="AC33" s="44">
        <x:f t="shared" si="4"/>
        <x:v>0</x:v>
      </x:c>
      <x:c r="AD33" s="94"/>
      <x:c r="AE33" s="96"/>
      <x:c r="AF33" s="44">
        <x:f t="shared" si="5"/>
        <x:v>7060</x:v>
      </x:c>
      <x:c r="AG33" s="94">
        <x:v>1</x:v>
      </x:c>
      <x:c r="AH33" s="44">
        <x:f t="shared" si="12"/>
        <x:v>18700</x:v>
      </x:c>
      <x:c r="AI33" s="94">
        <x:v>1</x:v>
      </x:c>
      <x:c r="AJ33" s="93"/>
      <x:c r="AK33" s="44">
        <x:f t="shared" si="6"/>
        <x:v>-6310</x:v>
      </x:c>
      <x:c r="AL33" s="97">
        <x:v>1</x:v>
      </x:c>
      <x:c r="AM33" s="44">
        <x:f t="shared" si="11"/>
        <x:v>0</x:v>
      </x:c>
      <x:c r="AN33" s="94"/>
      <x:c r="AO33" s="44">
        <x:v>2125</x:v>
      </x:c>
      <x:c r="AP33" s="94"/>
      <x:c r="AQ33" s="44">
        <x:f t="shared" si="7"/>
        <x:v>0</x:v>
      </x:c>
      <x:c r="AR33" s="94"/>
      <x:c r="AS33" s="44">
        <x:f t="shared" si="8"/>
        <x:v>0</x:v>
      </x:c>
      <x:c r="AT33" s="94"/>
      <x:c r="AU33" s="44" t="str">
        <x:f t="shared" si="9"/>
        <x:v/>
      </x:c>
      <x:c r="AV33" s="94"/>
      <x:c r="AW33" s="44" t="str">
        <x:f t="shared" si="10"/>
        <x:v/>
      </x:c>
      <x:c r="AX33" s="94"/>
    </x:row>
    <x:row r="34" spans="1:50" s="38" customFormat="1" ht="17.25" customHeight="1">
      <x:c r="A34" s="33"/>
      <x:c r="B34" s="162" t="s">
        <x:v>249</x:v>
      </x:c>
      <x:c r="C34" s="151">
        <x:v>27</x:v>
      </x:c>
      <x:c r="D34" s="158">
        <x:v>1</x:v>
      </x:c>
      <x:c r="E34" s="161" t="s">
        <x:v>22</x:v>
      </x:c>
      <x:c r="F34" s="58">
        <x:f t="shared" si="0"/>
        <x:v>16805</x:v>
      </x:c>
      <x:c r="G34" s="159"/>
      <x:c r="H34" s="159"/>
      <x:c r="I34" s="45"/>
      <x:c r="J34" s="99"/>
      <x:c r="K34" s="157"/>
      <x:c r="L34" s="99"/>
      <x:c r="M34" s="45"/>
      <x:c r="N34" s="99"/>
      <x:c r="O34" s="84"/>
      <x:c r="P34" s="84"/>
      <x:c r="Q34" s="84"/>
      <x:c r="R34" s="44">
        <x:f t="shared" si="1"/>
        <x:v>0</x:v>
      </x:c>
      <x:c r="S34" s="44">
        <x:v>-11200</x:v>
      </x:c>
      <x:c r="T34" s="44"/>
      <x:c r="U34" s="83"/>
      <x:c r="V34" s="90"/>
      <x:c r="W34" s="44">
        <x:f t="shared" si="2"/>
        <x:v>0</x:v>
      </x:c>
      <x:c r="X34" s="94"/>
      <x:c r="Y34" s="93"/>
      <x:c r="Z34" s="44">
        <x:f t="shared" si="3"/>
        <x:v>0</x:v>
      </x:c>
      <x:c r="AA34" s="94"/>
      <x:c r="AB34" s="93"/>
      <x:c r="AC34" s="44">
        <x:f t="shared" si="4"/>
        <x:v>0</x:v>
      </x:c>
      <x:c r="AD34" s="94"/>
      <x:c r="AE34" s="96"/>
      <x:c r="AF34" s="44">
        <x:f t="shared" si="5"/>
        <x:v>7060</x:v>
      </x:c>
      <x:c r="AG34" s="94">
        <x:v>1</x:v>
      </x:c>
      <x:c r="AH34" s="44">
        <x:v>25130</x:v>
      </x:c>
      <x:c r="AI34" s="94">
        <x:v>1</x:v>
      </x:c>
      <x:c r="AJ34" s="93"/>
      <x:c r="AK34" s="44">
        <x:f t="shared" si="6"/>
        <x:v>-6310</x:v>
      </x:c>
      <x:c r="AL34" s="97">
        <x:v>1</x:v>
      </x:c>
      <x:c r="AM34" s="44">
        <x:f t="shared" si="11"/>
        <x:v>0</x:v>
      </x:c>
      <x:c r="AN34" s="94"/>
      <x:c r="AO34" s="44">
        <x:v>2125</x:v>
      </x:c>
      <x:c r="AP34" s="94"/>
      <x:c r="AQ34" s="44">
        <x:f t="shared" si="7"/>
        <x:v>0</x:v>
      </x:c>
      <x:c r="AR34" s="94"/>
      <x:c r="AS34" s="44">
        <x:f t="shared" si="8"/>
        <x:v>0</x:v>
      </x:c>
      <x:c r="AT34" s="94"/>
      <x:c r="AU34" s="44" t="str">
        <x:f t="shared" si="9"/>
        <x:v/>
      </x:c>
      <x:c r="AV34" s="94"/>
      <x:c r="AW34" s="44" t="str">
        <x:f t="shared" si="10"/>
        <x:v/>
      </x:c>
      <x:c r="AX34" s="94"/>
    </x:row>
    <x:row r="35" spans="1:50" s="38" customFormat="1" ht="17.25" customHeight="1">
      <x:c r="A35" s="33"/>
      <x:c r="B35" s="162" t="s">
        <x:v>345</x:v>
      </x:c>
      <x:c r="C35" s="151">
        <x:v>28</x:v>
      </x:c>
      <x:c r="D35" s="158">
        <x:v>1</x:v>
      </x:c>
      <x:c r="E35" s="161" t="s">
        <x:v>130</x:v>
      </x:c>
      <x:c r="F35" s="58">
        <x:f t="shared" si="0"/>
        <x:v>1025</x:v>
      </x:c>
      <x:c r="G35" s="159"/>
      <x:c r="H35" s="159"/>
      <x:c r="I35" s="45"/>
      <x:c r="J35" s="99"/>
      <x:c r="K35" s="157"/>
      <x:c r="L35" s="99"/>
      <x:c r="M35" s="45"/>
      <x:c r="N35" s="99"/>
      <x:c r="O35" s="84"/>
      <x:c r="P35" s="84"/>
      <x:c r="Q35" s="84"/>
      <x:c r="R35" s="44">
        <x:f t="shared" si="1"/>
        <x:v>0</x:v>
      </x:c>
      <x:c r="S35" s="44">
        <x:v>-11200</x:v>
      </x:c>
      <x:c r="T35" s="44"/>
      <x:c r="U35" s="83"/>
      <x:c r="V35" s="90"/>
      <x:c r="W35" s="44">
        <x:f t="shared" si="2"/>
        <x:v>0</x:v>
      </x:c>
      <x:c r="X35" s="94"/>
      <x:c r="Y35" s="93"/>
      <x:c r="Z35" s="44">
        <x:f t="shared" si="3"/>
        <x:v>0</x:v>
      </x:c>
      <x:c r="AA35" s="94"/>
      <x:c r="AB35" s="93"/>
      <x:c r="AC35" s="44">
        <x:f t="shared" si="4"/>
        <x:v>0</x:v>
      </x:c>
      <x:c r="AD35" s="94"/>
      <x:c r="AE35" s="96"/>
      <x:c r="AF35" s="44">
        <x:f t="shared" si="5"/>
        <x:v>7060</x:v>
      </x:c>
      <x:c r="AG35" s="94">
        <x:v>1</x:v>
      </x:c>
      <x:c r="AH35" s="44">
        <x:f t="shared" si="12"/>
        <x:v>18700</x:v>
      </x:c>
      <x:c r="AI35" s="94">
        <x:v>1</x:v>
      </x:c>
      <x:c r="AJ35" s="93"/>
      <x:c r="AK35" s="44">
        <x:f t="shared" si="6"/>
        <x:v>-6310</x:v>
      </x:c>
      <x:c r="AL35" s="97">
        <x:v>1</x:v>
      </x:c>
      <x:c r="AM35" s="44">
        <x:f t="shared" si="11"/>
        <x:v>0</x:v>
      </x:c>
      <x:c r="AN35" s="94"/>
      <x:c r="AO35" s="44">
        <x:v>-7225</x:v>
      </x:c>
      <x:c r="AP35" s="94"/>
      <x:c r="AQ35" s="44">
        <x:f t="shared" si="7"/>
        <x:v>0</x:v>
      </x:c>
      <x:c r="AR35" s="94"/>
      <x:c r="AS35" s="44">
        <x:f t="shared" si="8"/>
        <x:v>0</x:v>
      </x:c>
      <x:c r="AT35" s="94"/>
      <x:c r="AU35" s="44" t="str">
        <x:f t="shared" si="9"/>
        <x:v/>
      </x:c>
      <x:c r="AV35" s="94"/>
      <x:c r="AW35" s="44" t="str">
        <x:f t="shared" si="10"/>
        <x:v/>
      </x:c>
      <x:c r="AX35" s="94"/>
    </x:row>
    <x:row r="36" spans="1:50" s="38" customFormat="1" ht="17.25" customHeight="1">
      <x:c r="A36" s="33"/>
      <x:c r="B36" s="162" t="s">
        <x:v>242</x:v>
      </x:c>
      <x:c r="C36" s="151">
        <x:v>29</x:v>
      </x:c>
      <x:c r="D36" s="158">
        <x:v>1</x:v>
      </x:c>
      <x:c r="E36" s="161" t="s">
        <x:v>152</x:v>
      </x:c>
      <x:c r="F36" s="58">
        <x:f t="shared" si="0"/>
        <x:v>10375</x:v>
      </x:c>
      <x:c r="G36" s="159"/>
      <x:c r="H36" s="159"/>
      <x:c r="I36" s="45"/>
      <x:c r="J36" s="99"/>
      <x:c r="K36" s="157"/>
      <x:c r="L36" s="99"/>
      <x:c r="M36" s="45"/>
      <x:c r="N36" s="99"/>
      <x:c r="O36" s="84"/>
      <x:c r="P36" s="84"/>
      <x:c r="Q36" s="84"/>
      <x:c r="R36" s="44">
        <x:f t="shared" si="1"/>
        <x:v>0</x:v>
      </x:c>
      <x:c r="S36" s="44">
        <x:v>-11200</x:v>
      </x:c>
      <x:c r="T36" s="44"/>
      <x:c r="U36" s="83"/>
      <x:c r="V36" s="90"/>
      <x:c r="W36" s="44">
        <x:f t="shared" si="2"/>
        <x:v>0</x:v>
      </x:c>
      <x:c r="X36" s="94"/>
      <x:c r="Y36" s="93"/>
      <x:c r="Z36" s="44">
        <x:f t="shared" si="3"/>
        <x:v>0</x:v>
      </x:c>
      <x:c r="AA36" s="94"/>
      <x:c r="AB36" s="93"/>
      <x:c r="AC36" s="44">
        <x:f t="shared" si="4"/>
        <x:v>0</x:v>
      </x:c>
      <x:c r="AD36" s="94"/>
      <x:c r="AE36" s="96"/>
      <x:c r="AF36" s="44">
        <x:f t="shared" si="5"/>
        <x:v>7060</x:v>
      </x:c>
      <x:c r="AG36" s="94">
        <x:v>1</x:v>
      </x:c>
      <x:c r="AH36" s="44">
        <x:f t="shared" si="12"/>
        <x:v>18700</x:v>
      </x:c>
      <x:c r="AI36" s="94">
        <x:v>1</x:v>
      </x:c>
      <x:c r="AJ36" s="93"/>
      <x:c r="AK36" s="44">
        <x:f t="shared" si="6"/>
        <x:v>-6310</x:v>
      </x:c>
      <x:c r="AL36" s="97">
        <x:v>1</x:v>
      </x:c>
      <x:c r="AM36" s="44">
        <x:f t="shared" si="11"/>
        <x:v>0</x:v>
      </x:c>
      <x:c r="AN36" s="94"/>
      <x:c r="AO36" s="44">
        <x:v>2125</x:v>
      </x:c>
      <x:c r="AP36" s="94"/>
      <x:c r="AQ36" s="44">
        <x:f t="shared" si="7"/>
        <x:v>0</x:v>
      </x:c>
      <x:c r="AR36" s="94"/>
      <x:c r="AS36" s="44">
        <x:f t="shared" si="8"/>
        <x:v>0</x:v>
      </x:c>
      <x:c r="AT36" s="94"/>
      <x:c r="AU36" s="44" t="str">
        <x:f t="shared" si="9"/>
        <x:v/>
      </x:c>
      <x:c r="AV36" s="94"/>
      <x:c r="AW36" s="44" t="str">
        <x:f t="shared" si="10"/>
        <x:v/>
      </x:c>
      <x:c r="AX36" s="94"/>
    </x:row>
    <x:row r="37" spans="1:50" s="38" customFormat="1" ht="17.25" customHeight="1">
      <x:c r="A37" s="33"/>
      <x:c r="B37" s="162" t="s">
        <x:v>254</x:v>
      </x:c>
      <x:c r="C37" s="151">
        <x:v>30</x:v>
      </x:c>
      <x:c r="D37" s="158">
        <x:v>1</x:v>
      </x:c>
      <x:c r="E37" s="161" t="s">
        <x:v>119</x:v>
      </x:c>
      <x:c r="F37" s="58">
        <x:f t="shared" si="0"/>
        <x:v>1025</x:v>
      </x:c>
      <x:c r="G37" s="159"/>
      <x:c r="H37" s="159"/>
      <x:c r="I37" s="45"/>
      <x:c r="J37" s="99"/>
      <x:c r="K37" s="157"/>
      <x:c r="L37" s="99"/>
      <x:c r="M37" s="45"/>
      <x:c r="N37" s="99"/>
      <x:c r="O37" s="84"/>
      <x:c r="P37" s="84"/>
      <x:c r="Q37" s="84"/>
      <x:c r="R37" s="44">
        <x:f t="shared" si="1"/>
        <x:v>0</x:v>
      </x:c>
      <x:c r="S37" s="44">
        <x:v>-11200</x:v>
      </x:c>
      <x:c r="T37" s="44"/>
      <x:c r="U37" s="83"/>
      <x:c r="V37" s="90"/>
      <x:c r="W37" s="44">
        <x:f t="shared" si="2"/>
        <x:v>0</x:v>
      </x:c>
      <x:c r="X37" s="94"/>
      <x:c r="Y37" s="93"/>
      <x:c r="Z37" s="44">
        <x:f t="shared" si="3"/>
        <x:v>0</x:v>
      </x:c>
      <x:c r="AA37" s="94"/>
      <x:c r="AB37" s="93"/>
      <x:c r="AC37" s="44">
        <x:f t="shared" si="4"/>
        <x:v>0</x:v>
      </x:c>
      <x:c r="AD37" s="94"/>
      <x:c r="AE37" s="96"/>
      <x:c r="AF37" s="44">
        <x:f t="shared" si="5"/>
        <x:v>7060</x:v>
      </x:c>
      <x:c r="AG37" s="94">
        <x:v>1</x:v>
      </x:c>
      <x:c r="AH37" s="44">
        <x:f t="shared" si="12"/>
        <x:v>18700</x:v>
      </x:c>
      <x:c r="AI37" s="94">
        <x:v>1</x:v>
      </x:c>
      <x:c r="AJ37" s="93"/>
      <x:c r="AK37" s="44">
        <x:f t="shared" si="6"/>
        <x:v>-6310</x:v>
      </x:c>
      <x:c r="AL37" s="97">
        <x:v>1</x:v>
      </x:c>
      <x:c r="AM37" s="44">
        <x:f t="shared" si="11"/>
        <x:v>0</x:v>
      </x:c>
      <x:c r="AN37" s="94"/>
      <x:c r="AO37" s="44">
        <x:v>-7225</x:v>
      </x:c>
      <x:c r="AP37" s="94"/>
      <x:c r="AQ37" s="44">
        <x:f t="shared" si="7"/>
        <x:v>0</x:v>
      </x:c>
      <x:c r="AR37" s="94"/>
      <x:c r="AS37" s="44">
        <x:f t="shared" si="8"/>
        <x:v>0</x:v>
      </x:c>
      <x:c r="AT37" s="94"/>
      <x:c r="AU37" s="44" t="str">
        <x:f t="shared" si="9"/>
        <x:v/>
      </x:c>
      <x:c r="AV37" s="94"/>
      <x:c r="AW37" s="44" t="str">
        <x:f t="shared" si="10"/>
        <x:v/>
      </x:c>
      <x:c r="AX37" s="94"/>
    </x:row>
    <x:row r="38" spans="1:50" s="38" customFormat="1" ht="17.25" customHeight="1">
      <x:c r="A38" s="33"/>
      <x:c r="B38" s="162" t="s">
        <x:v>382</x:v>
      </x:c>
      <x:c r="C38" s="151">
        <x:v>31</x:v>
      </x:c>
      <x:c r="D38" s="158">
        <x:v>1</x:v>
      </x:c>
      <x:c r="E38" s="161" t="s">
        <x:v>102</x:v>
      </x:c>
      <x:c r="F38" s="58">
        <x:f t="shared" si="0"/>
        <x:v>1025</x:v>
      </x:c>
      <x:c r="G38" s="159"/>
      <x:c r="H38" s="159"/>
      <x:c r="I38" s="45"/>
      <x:c r="J38" s="99"/>
      <x:c r="K38" s="157"/>
      <x:c r="L38" s="99"/>
      <x:c r="M38" s="45"/>
      <x:c r="N38" s="99"/>
      <x:c r="O38" s="84"/>
      <x:c r="P38" s="84"/>
      <x:c r="Q38" s="84"/>
      <x:c r="R38" s="44">
        <x:f t="shared" si="1"/>
        <x:v>0</x:v>
      </x:c>
      <x:c r="S38" s="44">
        <x:v>-11200</x:v>
      </x:c>
      <x:c r="T38" s="44"/>
      <x:c r="U38" s="83"/>
      <x:c r="V38" s="90"/>
      <x:c r="W38" s="44">
        <x:f t="shared" si="2"/>
        <x:v>0</x:v>
      </x:c>
      <x:c r="X38" s="94"/>
      <x:c r="Y38" s="93"/>
      <x:c r="Z38" s="44">
        <x:f t="shared" si="3"/>
        <x:v>0</x:v>
      </x:c>
      <x:c r="AA38" s="94"/>
      <x:c r="AB38" s="93"/>
      <x:c r="AC38" s="44">
        <x:f t="shared" si="4"/>
        <x:v>0</x:v>
      </x:c>
      <x:c r="AD38" s="94"/>
      <x:c r="AE38" s="96"/>
      <x:c r="AF38" s="44">
        <x:f t="shared" si="5"/>
        <x:v>7060</x:v>
      </x:c>
      <x:c r="AG38" s="94">
        <x:v>1</x:v>
      </x:c>
      <x:c r="AH38" s="44">
        <x:f t="shared" si="12"/>
        <x:v>18700</x:v>
      </x:c>
      <x:c r="AI38" s="94">
        <x:v>1</x:v>
      </x:c>
      <x:c r="AJ38" s="93"/>
      <x:c r="AK38" s="44">
        <x:f t="shared" si="6"/>
        <x:v>-6310</x:v>
      </x:c>
      <x:c r="AL38" s="97">
        <x:v>1</x:v>
      </x:c>
      <x:c r="AM38" s="44">
        <x:f t="shared" si="11"/>
        <x:v>0</x:v>
      </x:c>
      <x:c r="AN38" s="94"/>
      <x:c r="AO38" s="44">
        <x:v>-7225</x:v>
      </x:c>
      <x:c r="AP38" s="94"/>
      <x:c r="AQ38" s="44">
        <x:f t="shared" si="7"/>
        <x:v>0</x:v>
      </x:c>
      <x:c r="AR38" s="94"/>
      <x:c r="AS38" s="44">
        <x:f t="shared" si="8"/>
        <x:v>0</x:v>
      </x:c>
      <x:c r="AT38" s="94"/>
      <x:c r="AU38" s="44" t="str">
        <x:f t="shared" si="9"/>
        <x:v/>
      </x:c>
      <x:c r="AV38" s="94"/>
      <x:c r="AW38" s="44" t="str">
        <x:f t="shared" si="10"/>
        <x:v/>
      </x:c>
      <x:c r="AX38" s="94"/>
    </x:row>
    <x:row r="39" spans="1:50" s="38" customFormat="1" ht="17.25" customHeight="1">
      <x:c r="A39" s="33"/>
      <x:c r="B39" s="162" t="s">
        <x:v>224</x:v>
      </x:c>
      <x:c r="C39" s="151">
        <x:v>32</x:v>
      </x:c>
      <x:c r="D39" s="158">
        <x:v>1</x:v>
      </x:c>
      <x:c r="E39" s="161" t="s">
        <x:v>88</x:v>
      </x:c>
      <x:c r="F39" s="58">
        <x:f t="shared" si="0"/>
        <x:v>10375</x:v>
      </x:c>
      <x:c r="G39" s="159"/>
      <x:c r="H39" s="159"/>
      <x:c r="I39" s="45"/>
      <x:c r="J39" s="99"/>
      <x:c r="K39" s="157"/>
      <x:c r="L39" s="99"/>
      <x:c r="M39" s="45"/>
      <x:c r="N39" s="99"/>
      <x:c r="O39" s="84"/>
      <x:c r="P39" s="84"/>
      <x:c r="Q39" s="84"/>
      <x:c r="R39" s="44">
        <x:f t="shared" si="1"/>
        <x:v>0</x:v>
      </x:c>
      <x:c r="S39" s="44">
        <x:v>-11200</x:v>
      </x:c>
      <x:c r="T39" s="44"/>
      <x:c r="U39" s="83"/>
      <x:c r="V39" s="90"/>
      <x:c r="W39" s="44">
        <x:f t="shared" si="2"/>
        <x:v>0</x:v>
      </x:c>
      <x:c r="X39" s="94"/>
      <x:c r="Y39" s="93"/>
      <x:c r="Z39" s="44">
        <x:f t="shared" si="3"/>
        <x:v>0</x:v>
      </x:c>
      <x:c r="AA39" s="94"/>
      <x:c r="AB39" s="93"/>
      <x:c r="AC39" s="44">
        <x:f t="shared" si="4"/>
        <x:v>0</x:v>
      </x:c>
      <x:c r="AD39" s="94"/>
      <x:c r="AE39" s="96"/>
      <x:c r="AF39" s="44">
        <x:f t="shared" si="5"/>
        <x:v>7060</x:v>
      </x:c>
      <x:c r="AG39" s="94">
        <x:v>1</x:v>
      </x:c>
      <x:c r="AH39" s="44">
        <x:f t="shared" si="12"/>
        <x:v>18700</x:v>
      </x:c>
      <x:c r="AI39" s="94">
        <x:v>1</x:v>
      </x:c>
      <x:c r="AJ39" s="93"/>
      <x:c r="AK39" s="44">
        <x:f t="shared" si="6"/>
        <x:v>-6310</x:v>
      </x:c>
      <x:c r="AL39" s="97">
        <x:v>1</x:v>
      </x:c>
      <x:c r="AM39" s="44">
        <x:f t="shared" si="11"/>
        <x:v>0</x:v>
      </x:c>
      <x:c r="AN39" s="94"/>
      <x:c r="AO39" s="44">
        <x:v>2125</x:v>
      </x:c>
      <x:c r="AP39" s="94"/>
      <x:c r="AQ39" s="44">
        <x:f t="shared" si="7"/>
        <x:v>0</x:v>
      </x:c>
      <x:c r="AR39" s="94"/>
      <x:c r="AS39" s="44">
        <x:f t="shared" si="8"/>
        <x:v>0</x:v>
      </x:c>
      <x:c r="AT39" s="94"/>
      <x:c r="AU39" s="44" t="str">
        <x:f t="shared" si="9"/>
        <x:v/>
      </x:c>
      <x:c r="AV39" s="94"/>
      <x:c r="AW39" s="44" t="str">
        <x:f t="shared" si="10"/>
        <x:v/>
      </x:c>
      <x:c r="AX39" s="94"/>
    </x:row>
    <x:row r="40" spans="1:50" s="38" customFormat="1" ht="17.25" customHeight="1">
      <x:c r="A40" s="33"/>
      <x:c r="B40" s="162" t="s">
        <x:v>272</x:v>
      </x:c>
      <x:c r="C40" s="151">
        <x:v>33</x:v>
      </x:c>
      <x:c r="D40" s="158">
        <x:v>1</x:v>
      </x:c>
      <x:c r="E40" s="161" t="s">
        <x:v>97</x:v>
      </x:c>
      <x:c r="F40" s="58">
        <x:f t="shared" si="0"/>
        <x:v>1025</x:v>
      </x:c>
      <x:c r="G40" s="159"/>
      <x:c r="H40" s="159"/>
      <x:c r="I40" s="45"/>
      <x:c r="J40" s="99"/>
      <x:c r="K40" s="157"/>
      <x:c r="L40" s="99"/>
      <x:c r="M40" s="45"/>
      <x:c r="N40" s="99"/>
      <x:c r="O40" s="84"/>
      <x:c r="P40" s="84"/>
      <x:c r="Q40" s="84"/>
      <x:c r="R40" s="44">
        <x:f t="shared" si="1"/>
        <x:v>0</x:v>
      </x:c>
      <x:c r="S40" s="44">
        <x:v>-11200</x:v>
      </x:c>
      <x:c r="T40" s="44"/>
      <x:c r="U40" s="83"/>
      <x:c r="V40" s="90"/>
      <x:c r="W40" s="44">
        <x:f t="shared" si="2"/>
        <x:v>0</x:v>
      </x:c>
      <x:c r="X40" s="94"/>
      <x:c r="Y40" s="93"/>
      <x:c r="Z40" s="44">
        <x:f t="shared" si="3"/>
        <x:v>0</x:v>
      </x:c>
      <x:c r="AA40" s="94"/>
      <x:c r="AB40" s="93"/>
      <x:c r="AC40" s="44">
        <x:f t="shared" si="4"/>
        <x:v>0</x:v>
      </x:c>
      <x:c r="AD40" s="94"/>
      <x:c r="AE40" s="96"/>
      <x:c r="AF40" s="44">
        <x:f t="shared" si="5"/>
        <x:v>7060</x:v>
      </x:c>
      <x:c r="AG40" s="94">
        <x:v>1</x:v>
      </x:c>
      <x:c r="AH40" s="44">
        <x:f t="shared" si="12"/>
        <x:v>18700</x:v>
      </x:c>
      <x:c r="AI40" s="94">
        <x:v>1</x:v>
      </x:c>
      <x:c r="AJ40" s="93"/>
      <x:c r="AK40" s="44">
        <x:f t="shared" si="6"/>
        <x:v>-6310</x:v>
      </x:c>
      <x:c r="AL40" s="97">
        <x:v>1</x:v>
      </x:c>
      <x:c r="AM40" s="44">
        <x:f t="shared" si="11"/>
        <x:v>0</x:v>
      </x:c>
      <x:c r="AN40" s="94"/>
      <x:c r="AO40" s="44">
        <x:v>-7225</x:v>
      </x:c>
      <x:c r="AP40" s="94"/>
      <x:c r="AQ40" s="44">
        <x:f t="shared" si="7"/>
        <x:v>0</x:v>
      </x:c>
      <x:c r="AR40" s="94"/>
      <x:c r="AS40" s="44">
        <x:f t="shared" si="8"/>
        <x:v>0</x:v>
      </x:c>
      <x:c r="AT40" s="94"/>
      <x:c r="AU40" s="44" t="str">
        <x:f t="shared" si="9"/>
        <x:v/>
      </x:c>
      <x:c r="AV40" s="94"/>
      <x:c r="AW40" s="44" t="str">
        <x:f t="shared" si="10"/>
        <x:v/>
      </x:c>
      <x:c r="AX40" s="94"/>
    </x:row>
    <x:row r="41" spans="1:50" s="38" customFormat="1" ht="17.25" customHeight="1">
      <x:c r="A41" s="33"/>
      <x:c r="B41" s="162" t="s">
        <x:v>243</x:v>
      </x:c>
      <x:c r="C41" s="151">
        <x:v>34</x:v>
      </x:c>
      <x:c r="D41" s="158">
        <x:v>1</x:v>
      </x:c>
      <x:c r="E41" s="161" t="s">
        <x:v>58</x:v>
      </x:c>
      <x:c r="F41" s="58">
        <x:f t="shared" si="0"/>
        <x:v>1025</x:v>
      </x:c>
      <x:c r="G41" s="159"/>
      <x:c r="H41" s="159"/>
      <x:c r="I41" s="45"/>
      <x:c r="J41" s="99"/>
      <x:c r="K41" s="157"/>
      <x:c r="L41" s="99"/>
      <x:c r="M41" s="45"/>
      <x:c r="N41" s="99"/>
      <x:c r="O41" s="84"/>
      <x:c r="P41" s="84"/>
      <x:c r="Q41" s="84"/>
      <x:c r="R41" s="44">
        <x:f t="shared" si="1"/>
        <x:v>0</x:v>
      </x:c>
      <x:c r="S41" s="44">
        <x:v>-11200</x:v>
      </x:c>
      <x:c r="T41" s="44"/>
      <x:c r="U41" s="83"/>
      <x:c r="V41" s="90"/>
      <x:c r="W41" s="44">
        <x:f t="shared" si="2"/>
        <x:v>0</x:v>
      </x:c>
      <x:c r="X41" s="94"/>
      <x:c r="Y41" s="93"/>
      <x:c r="Z41" s="44">
        <x:f t="shared" si="3"/>
        <x:v>0</x:v>
      </x:c>
      <x:c r="AA41" s="94"/>
      <x:c r="AB41" s="93"/>
      <x:c r="AC41" s="44">
        <x:f t="shared" si="4"/>
        <x:v>0</x:v>
      </x:c>
      <x:c r="AD41" s="94"/>
      <x:c r="AE41" s="96"/>
      <x:c r="AF41" s="44">
        <x:f t="shared" si="5"/>
        <x:v>7060</x:v>
      </x:c>
      <x:c r="AG41" s="94">
        <x:v>1</x:v>
      </x:c>
      <x:c r="AH41" s="44">
        <x:f t="shared" si="12"/>
        <x:v>18700</x:v>
      </x:c>
      <x:c r="AI41" s="94">
        <x:v>1</x:v>
      </x:c>
      <x:c r="AJ41" s="93"/>
      <x:c r="AK41" s="44">
        <x:f t="shared" si="6"/>
        <x:v>-6310</x:v>
      </x:c>
      <x:c r="AL41" s="97">
        <x:v>1</x:v>
      </x:c>
      <x:c r="AM41" s="44">
        <x:f t="shared" si="11"/>
        <x:v>0</x:v>
      </x:c>
      <x:c r="AN41" s="94"/>
      <x:c r="AO41" s="44">
        <x:v>-7225</x:v>
      </x:c>
      <x:c r="AP41" s="94"/>
      <x:c r="AQ41" s="44">
        <x:f t="shared" si="7"/>
        <x:v>0</x:v>
      </x:c>
      <x:c r="AR41" s="94"/>
      <x:c r="AS41" s="44">
        <x:f t="shared" si="8"/>
        <x:v>0</x:v>
      </x:c>
      <x:c r="AT41" s="94"/>
      <x:c r="AU41" s="44" t="str">
        <x:f t="shared" si="9"/>
        <x:v/>
      </x:c>
      <x:c r="AV41" s="94"/>
      <x:c r="AW41" s="44" t="str">
        <x:f t="shared" si="10"/>
        <x:v/>
      </x:c>
      <x:c r="AX41" s="94"/>
    </x:row>
    <x:row r="42" spans="1:50" s="38" customFormat="1" ht="17.25" customHeight="1">
      <x:c r="A42" s="33"/>
      <x:c r="B42" s="162" t="s">
        <x:v>369</x:v>
      </x:c>
      <x:c r="C42" s="151">
        <x:v>35</x:v>
      </x:c>
      <x:c r="D42" s="158">
        <x:v>1</x:v>
      </x:c>
      <x:c r="E42" s="161" t="s">
        <x:v>190</x:v>
      </x:c>
      <x:c r="F42" s="58">
        <x:f t="shared" si="0"/>
        <x:v>18125</x:v>
      </x:c>
      <x:c r="G42" s="159"/>
      <x:c r="H42" s="159"/>
      <x:c r="I42" s="45"/>
      <x:c r="J42" s="99"/>
      <x:c r="K42" s="157"/>
      <x:c r="L42" s="99"/>
      <x:c r="M42" s="45"/>
      <x:c r="N42" s="99"/>
      <x:c r="O42" s="84"/>
      <x:c r="P42" s="84"/>
      <x:c r="Q42" s="84"/>
      <x:c r="R42" s="44">
        <x:f t="shared" si="1"/>
        <x:v>0</x:v>
      </x:c>
      <x:c r="S42" s="44">
        <x:v>-11200</x:v>
      </x:c>
      <x:c r="T42" s="44"/>
      <x:c r="U42" s="83"/>
      <x:c r="V42" s="90"/>
      <x:c r="W42" s="44">
        <x:f t="shared" si="2"/>
        <x:v>0</x:v>
      </x:c>
      <x:c r="X42" s="94"/>
      <x:c r="Y42" s="93"/>
      <x:c r="Z42" s="44">
        <x:f t="shared" si="3"/>
        <x:v>0</x:v>
      </x:c>
      <x:c r="AA42" s="94"/>
      <x:c r="AB42" s="93"/>
      <x:c r="AC42" s="44">
        <x:f t="shared" si="4"/>
        <x:v>0</x:v>
      </x:c>
      <x:c r="AD42" s="94"/>
      <x:c r="AE42" s="96"/>
      <x:c r="AF42" s="44">
        <x:f t="shared" si="5"/>
        <x:v>7060</x:v>
      </x:c>
      <x:c r="AG42" s="94">
        <x:v>1</x:v>
      </x:c>
      <x:c r="AH42" s="44">
        <x:f t="shared" si="12"/>
        <x:v>18700</x:v>
      </x:c>
      <x:c r="AI42" s="94">
        <x:v>1</x:v>
      </x:c>
      <x:c r="AJ42" s="93"/>
      <x:c r="AK42" s="44">
        <x:f t="shared" si="6"/>
        <x:v>-6310</x:v>
      </x:c>
      <x:c r="AL42" s="97">
        <x:v>1</x:v>
      </x:c>
      <x:c r="AM42" s="44">
        <x:f t="shared" si="11"/>
        <x:v>0</x:v>
      </x:c>
      <x:c r="AN42" s="94"/>
      <x:c r="AO42" s="44">
        <x:v>9875</x:v>
      </x:c>
      <x:c r="AP42" s="94"/>
      <x:c r="AQ42" s="44">
        <x:f t="shared" si="7"/>
        <x:v>0</x:v>
      </x:c>
      <x:c r="AR42" s="94"/>
      <x:c r="AS42" s="44">
        <x:f t="shared" si="8"/>
        <x:v>0</x:v>
      </x:c>
      <x:c r="AT42" s="94"/>
      <x:c r="AU42" s="44" t="str">
        <x:f t="shared" si="9"/>
        <x:v/>
      </x:c>
      <x:c r="AV42" s="94"/>
      <x:c r="AW42" s="44" t="str">
        <x:f t="shared" si="10"/>
        <x:v/>
      </x:c>
      <x:c r="AX42" s="94"/>
    </x:row>
    <x:row r="43" spans="1:50" s="38" customFormat="1" ht="17.25" customHeight="1">
      <x:c r="A43" s="33"/>
      <x:c r="B43" s="162" t="s">
        <x:v>378</x:v>
      </x:c>
      <x:c r="C43" s="151">
        <x:v>36</x:v>
      </x:c>
      <x:c r="D43" s="158">
        <x:v>1</x:v>
      </x:c>
      <x:c r="E43" s="161" t="s">
        <x:v>72</x:v>
      </x:c>
      <x:c r="F43" s="58">
        <x:f t="shared" si="0"/>
        <x:v>10375</x:v>
      </x:c>
      <x:c r="G43" s="159"/>
      <x:c r="H43" s="159"/>
      <x:c r="I43" s="45"/>
      <x:c r="J43" s="99"/>
      <x:c r="K43" s="157"/>
      <x:c r="L43" s="99"/>
      <x:c r="M43" s="45"/>
      <x:c r="N43" s="99"/>
      <x:c r="O43" s="84"/>
      <x:c r="P43" s="84"/>
      <x:c r="Q43" s="84"/>
      <x:c r="R43" s="44">
        <x:f t="shared" si="1"/>
        <x:v>0</x:v>
      </x:c>
      <x:c r="S43" s="44">
        <x:v>-11200</x:v>
      </x:c>
      <x:c r="T43" s="44"/>
      <x:c r="U43" s="83"/>
      <x:c r="V43" s="90"/>
      <x:c r="W43" s="44">
        <x:f t="shared" si="2"/>
        <x:v>0</x:v>
      </x:c>
      <x:c r="X43" s="94"/>
      <x:c r="Y43" s="93"/>
      <x:c r="Z43" s="44">
        <x:f t="shared" si="3"/>
        <x:v>0</x:v>
      </x:c>
      <x:c r="AA43" s="94"/>
      <x:c r="AB43" s="93"/>
      <x:c r="AC43" s="44">
        <x:f t="shared" si="4"/>
        <x:v>0</x:v>
      </x:c>
      <x:c r="AD43" s="94"/>
      <x:c r="AE43" s="96"/>
      <x:c r="AF43" s="44">
        <x:f t="shared" si="5"/>
        <x:v>7060</x:v>
      </x:c>
      <x:c r="AG43" s="94">
        <x:v>1</x:v>
      </x:c>
      <x:c r="AH43" s="44">
        <x:f t="shared" si="12"/>
        <x:v>18700</x:v>
      </x:c>
      <x:c r="AI43" s="94">
        <x:v>1</x:v>
      </x:c>
      <x:c r="AJ43" s="93"/>
      <x:c r="AK43" s="44">
        <x:f t="shared" si="6"/>
        <x:v>-6310</x:v>
      </x:c>
      <x:c r="AL43" s="97">
        <x:v>1</x:v>
      </x:c>
      <x:c r="AM43" s="44">
        <x:f t="shared" si="11"/>
        <x:v>0</x:v>
      </x:c>
      <x:c r="AN43" s="94"/>
      <x:c r="AO43" s="44">
        <x:v>2125</x:v>
      </x:c>
      <x:c r="AP43" s="94"/>
      <x:c r="AQ43" s="44">
        <x:f t="shared" si="7"/>
        <x:v>0</x:v>
      </x:c>
      <x:c r="AR43" s="94"/>
      <x:c r="AS43" s="44">
        <x:f t="shared" si="8"/>
        <x:v>0</x:v>
      </x:c>
      <x:c r="AT43" s="94"/>
      <x:c r="AU43" s="44" t="str">
        <x:f t="shared" si="9"/>
        <x:v/>
      </x:c>
      <x:c r="AV43" s="94"/>
      <x:c r="AW43" s="44" t="str">
        <x:f t="shared" si="10"/>
        <x:v/>
      </x:c>
      <x:c r="AX43" s="94"/>
    </x:row>
    <x:row r="44" spans="1:50" s="38" customFormat="1" ht="17.25" customHeight="1">
      <x:c r="A44" s="33"/>
      <x:c r="B44" s="162" t="s">
        <x:v>375</x:v>
      </x:c>
      <x:c r="C44" s="151">
        <x:v>37</x:v>
      </x:c>
      <x:c r="D44" s="158">
        <x:v>1</x:v>
      </x:c>
      <x:c r="E44" s="161" t="s">
        <x:v>122</x:v>
      </x:c>
      <x:c r="F44" s="58">
        <x:f t="shared" si="0"/>
        <x:v>16805</x:v>
      </x:c>
      <x:c r="G44" s="159"/>
      <x:c r="H44" s="159"/>
      <x:c r="I44" s="45"/>
      <x:c r="J44" s="99"/>
      <x:c r="K44" s="157"/>
      <x:c r="L44" s="99"/>
      <x:c r="M44" s="45"/>
      <x:c r="N44" s="99"/>
      <x:c r="O44" s="84"/>
      <x:c r="P44" s="84"/>
      <x:c r="Q44" s="84"/>
      <x:c r="R44" s="44">
        <x:f t="shared" si="1"/>
        <x:v>0</x:v>
      </x:c>
      <x:c r="S44" s="44">
        <x:v>-11200</x:v>
      </x:c>
      <x:c r="T44" s="44"/>
      <x:c r="U44" s="83"/>
      <x:c r="V44" s="90"/>
      <x:c r="W44" s="44">
        <x:f t="shared" si="2"/>
        <x:v>0</x:v>
      </x:c>
      <x:c r="X44" s="94"/>
      <x:c r="Y44" s="93"/>
      <x:c r="Z44" s="44">
        <x:f t="shared" si="3"/>
        <x:v>0</x:v>
      </x:c>
      <x:c r="AA44" s="94"/>
      <x:c r="AB44" s="93"/>
      <x:c r="AC44" s="44">
        <x:f t="shared" si="4"/>
        <x:v>0</x:v>
      </x:c>
      <x:c r="AD44" s="94"/>
      <x:c r="AE44" s="96"/>
      <x:c r="AF44" s="44">
        <x:f t="shared" si="5"/>
        <x:v>7060</x:v>
      </x:c>
      <x:c r="AG44" s="94">
        <x:v>1</x:v>
      </x:c>
      <x:c r="AH44" s="44">
        <x:v>25130</x:v>
      </x:c>
      <x:c r="AI44" s="94">
        <x:v>1</x:v>
      </x:c>
      <x:c r="AJ44" s="93"/>
      <x:c r="AK44" s="44">
        <x:f t="shared" si="6"/>
        <x:v>-6310</x:v>
      </x:c>
      <x:c r="AL44" s="97">
        <x:v>1</x:v>
      </x:c>
      <x:c r="AM44" s="44">
        <x:f t="shared" si="11"/>
        <x:v>0</x:v>
      </x:c>
      <x:c r="AN44" s="94"/>
      <x:c r="AO44" s="44">
        <x:v>2125</x:v>
      </x:c>
      <x:c r="AP44" s="94"/>
      <x:c r="AQ44" s="44">
        <x:f t="shared" si="7"/>
        <x:v>0</x:v>
      </x:c>
      <x:c r="AR44" s="94"/>
      <x:c r="AS44" s="44">
        <x:f t="shared" si="8"/>
        <x:v>0</x:v>
      </x:c>
      <x:c r="AT44" s="94"/>
      <x:c r="AU44" s="44" t="str">
        <x:f t="shared" si="9"/>
        <x:v/>
      </x:c>
      <x:c r="AV44" s="94"/>
      <x:c r="AW44" s="44" t="str">
        <x:f t="shared" si="10"/>
        <x:v/>
      </x:c>
      <x:c r="AX44" s="94"/>
    </x:row>
    <x:row r="45" spans="1:50" s="38" customFormat="1" ht="17.25" customHeight="1">
      <x:c r="A45" s="33"/>
      <x:c r="B45" s="162" t="s">
        <x:v>342</x:v>
      </x:c>
      <x:c r="C45" s="151">
        <x:v>38</x:v>
      </x:c>
      <x:c r="D45" s="158">
        <x:v>1</x:v>
      </x:c>
      <x:c r="E45" s="161" t="s">
        <x:v>64</x:v>
      </x:c>
      <x:c r="F45" s="58">
        <x:f t="shared" si="0"/>
        <x:v>1749325</x:v>
      </x:c>
      <x:c r="G45" s="159"/>
      <x:c r="H45" s="159"/>
      <x:c r="I45" s="45">
        <x:v>1020000</x:v>
      </x:c>
      <x:c r="J45" s="99" t="s">
        <x:v>206</x:v>
      </x:c>
      <x:c r="K45" s="157">
        <x:f>232500+232500</x:f>
        <x:v>465000</x:v>
      </x:c>
      <x:c r="L45" s="99" t="s">
        <x:v>3</x:v>
      </x:c>
      <x:c r="M45" s="45">
        <x:f>97500+97500</x:f>
        <x:v>195000</x:v>
      </x:c>
      <x:c r="N45" s="99" t="s">
        <x:v>3</x:v>
      </x:c>
      <x:c r="O45" s="84"/>
      <x:c r="P45" s="84"/>
      <x:c r="Q45" s="84"/>
      <x:c r="R45" s="44">
        <x:f t="shared" si="1"/>
        <x:v>0</x:v>
      </x:c>
      <x:c r="S45" s="44">
        <x:v>-11200</x:v>
      </x:c>
      <x:c r="T45" s="44"/>
      <x:c r="U45" s="83"/>
      <x:c r="V45" s="90"/>
      <x:c r="W45" s="44">
        <x:f t="shared" si="2"/>
        <x:v>0</x:v>
      </x:c>
      <x:c r="X45" s="94"/>
      <x:c r="Y45" s="93"/>
      <x:c r="Z45" s="44">
        <x:f t="shared" si="3"/>
        <x:v>30000</x:v>
      </x:c>
      <x:c r="AA45" s="94">
        <x:v>2</x:v>
      </x:c>
      <x:c r="AB45" s="93" t="s">
        <x:v>3</x:v>
      </x:c>
      <x:c r="AC45" s="44">
        <x:f t="shared" si="4"/>
        <x:v>0</x:v>
      </x:c>
      <x:c r="AD45" s="94"/>
      <x:c r="AE45" s="96"/>
      <x:c r="AF45" s="44">
        <x:f t="shared" si="5"/>
        <x:v>7060</x:v>
      </x:c>
      <x:c r="AG45" s="94">
        <x:v>1</x:v>
      </x:c>
      <x:c r="AH45" s="44">
        <x:f t="shared" si="12"/>
        <x:v>18700</x:v>
      </x:c>
      <x:c r="AI45" s="94">
        <x:v>1</x:v>
      </x:c>
      <x:c r="AJ45" s="93"/>
      <x:c r="AK45" s="44">
        <x:v>31990</x:v>
      </x:c>
      <x:c r="AL45" s="97">
        <x:v>1</x:v>
      </x:c>
      <x:c r="AM45" s="44">
        <x:f t="shared" si="11"/>
        <x:v>0</x:v>
      </x:c>
      <x:c r="AN45" s="94"/>
      <x:c r="AO45" s="44">
        <x:v>-7225</x:v>
      </x:c>
      <x:c r="AP45" s="94"/>
      <x:c r="AQ45" s="44">
        <x:f t="shared" si="7"/>
        <x:v>0</x:v>
      </x:c>
      <x:c r="AR45" s="94"/>
      <x:c r="AS45" s="44">
        <x:f t="shared" si="8"/>
        <x:v>0</x:v>
      </x:c>
      <x:c r="AT45" s="94"/>
      <x:c r="AU45" s="44" t="str">
        <x:f t="shared" si="9"/>
        <x:v/>
      </x:c>
      <x:c r="AV45" s="94"/>
      <x:c r="AW45" s="44" t="str">
        <x:f t="shared" si="10"/>
        <x:v/>
      </x:c>
      <x:c r="AX45" s="94"/>
    </x:row>
    <x:row r="46" spans="1:50" s="38" customFormat="1" ht="17.25" customHeight="1">
      <x:c r="A46" s="33"/>
      <x:c r="B46" s="162" t="s">
        <x:v>380</x:v>
      </x:c>
      <x:c r="C46" s="151">
        <x:v>39</x:v>
      </x:c>
      <x:c r="D46" s="158">
        <x:v>1</x:v>
      </x:c>
      <x:c r="E46" s="161" t="s">
        <x:v>161</x:v>
      </x:c>
      <x:c r="F46" s="58">
        <x:f t="shared" si="0"/>
        <x:v>1025</x:v>
      </x:c>
      <x:c r="G46" s="159"/>
      <x:c r="H46" s="159"/>
      <x:c r="I46" s="45"/>
      <x:c r="J46" s="99"/>
      <x:c r="K46" s="157"/>
      <x:c r="L46" s="99"/>
      <x:c r="M46" s="45"/>
      <x:c r="N46" s="99"/>
      <x:c r="O46" s="84"/>
      <x:c r="P46" s="84"/>
      <x:c r="Q46" s="84"/>
      <x:c r="R46" s="44">
        <x:f t="shared" si="1"/>
        <x:v>0</x:v>
      </x:c>
      <x:c r="S46" s="44">
        <x:v>-11200</x:v>
      </x:c>
      <x:c r="T46" s="44"/>
      <x:c r="U46" s="83"/>
      <x:c r="V46" s="90"/>
      <x:c r="W46" s="44">
        <x:f t="shared" si="2"/>
        <x:v>0</x:v>
      </x:c>
      <x:c r="X46" s="94"/>
      <x:c r="Y46" s="93"/>
      <x:c r="Z46" s="44">
        <x:f t="shared" si="3"/>
        <x:v>0</x:v>
      </x:c>
      <x:c r="AA46" s="94"/>
      <x:c r="AB46" s="93"/>
      <x:c r="AC46" s="44">
        <x:f t="shared" si="4"/>
        <x:v>0</x:v>
      </x:c>
      <x:c r="AD46" s="94"/>
      <x:c r="AE46" s="96"/>
      <x:c r="AF46" s="44">
        <x:f t="shared" si="5"/>
        <x:v>7060</x:v>
      </x:c>
      <x:c r="AG46" s="94">
        <x:v>1</x:v>
      </x:c>
      <x:c r="AH46" s="44">
        <x:f t="shared" si="12"/>
        <x:v>18700</x:v>
      </x:c>
      <x:c r="AI46" s="94">
        <x:v>1</x:v>
      </x:c>
      <x:c r="AJ46" s="93"/>
      <x:c r="AK46" s="44">
        <x:f t="shared" si="6"/>
        <x:v>-6310</x:v>
      </x:c>
      <x:c r="AL46" s="97">
        <x:v>1</x:v>
      </x:c>
      <x:c r="AM46" s="44">
        <x:f t="shared" si="11"/>
        <x:v>0</x:v>
      </x:c>
      <x:c r="AN46" s="94"/>
      <x:c r="AO46" s="44">
        <x:v>-7225</x:v>
      </x:c>
      <x:c r="AP46" s="94"/>
      <x:c r="AQ46" s="44">
        <x:f t="shared" si="7"/>
        <x:v>0</x:v>
      </x:c>
      <x:c r="AR46" s="94"/>
      <x:c r="AS46" s="44">
        <x:f t="shared" si="8"/>
        <x:v>0</x:v>
      </x:c>
      <x:c r="AT46" s="94"/>
      <x:c r="AU46" s="44" t="str">
        <x:f t="shared" si="9"/>
        <x:v/>
      </x:c>
      <x:c r="AV46" s="94"/>
      <x:c r="AW46" s="44" t="str">
        <x:f t="shared" si="10"/>
        <x:v/>
      </x:c>
      <x:c r="AX46" s="94"/>
    </x:row>
    <x:row r="47" spans="1:50" s="38" customFormat="1" ht="17.25" customHeight="1">
      <x:c r="A47" s="33"/>
      <x:c r="B47" s="162" t="s">
        <x:v>300</x:v>
      </x:c>
      <x:c r="C47" s="151">
        <x:v>40</x:v>
      </x:c>
      <x:c r="D47" s="158">
        <x:v>1</x:v>
      </x:c>
      <x:c r="E47" s="161" t="s">
        <x:v>33</x:v>
      </x:c>
      <x:c r="F47" s="58">
        <x:f t="shared" si="0"/>
        <x:v>1366025</x:v>
      </x:c>
      <x:c r="G47" s="159"/>
      <x:c r="H47" s="159"/>
      <x:c r="I47" s="45">
        <x:v>1020000</x:v>
      </x:c>
      <x:c r="J47" s="99" t="s">
        <x:v>206</x:v>
      </x:c>
      <x:c r="K47" s="157">
        <x:v>232500</x:v>
      </x:c>
      <x:c r="L47" s="99" t="s">
        <x:v>4</x:v>
      </x:c>
      <x:c r="M47" s="45">
        <x:v>97500</x:v>
      </x:c>
      <x:c r="N47" s="99" t="s">
        <x:v>4</x:v>
      </x:c>
      <x:c r="O47" s="84"/>
      <x:c r="P47" s="84"/>
      <x:c r="Q47" s="84"/>
      <x:c r="R47" s="44">
        <x:f t="shared" si="1"/>
        <x:v>0</x:v>
      </x:c>
      <x:c r="S47" s="44">
        <x:v>-11200</x:v>
      </x:c>
      <x:c r="T47" s="44"/>
      <x:c r="U47" s="83"/>
      <x:c r="V47" s="90"/>
      <x:c r="W47" s="44">
        <x:f t="shared" si="2"/>
        <x:v>0</x:v>
      </x:c>
      <x:c r="X47" s="94"/>
      <x:c r="Y47" s="93"/>
      <x:c r="Z47" s="44">
        <x:f t="shared" si="3"/>
        <x:v>15000</x:v>
      </x:c>
      <x:c r="AA47" s="94">
        <x:v>1</x:v>
      </x:c>
      <x:c r="AB47" s="93" t="s">
        <x:v>4</x:v>
      </x:c>
      <x:c r="AC47" s="44">
        <x:f t="shared" si="4"/>
        <x:v>0</x:v>
      </x:c>
      <x:c r="AD47" s="94"/>
      <x:c r="AE47" s="96"/>
      <x:c r="AF47" s="44">
        <x:f t="shared" si="5"/>
        <x:v>7060</x:v>
      </x:c>
      <x:c r="AG47" s="94">
        <x:v>1</x:v>
      </x:c>
      <x:c r="AH47" s="44">
        <x:f t="shared" si="12"/>
        <x:v>18700</x:v>
      </x:c>
      <x:c r="AI47" s="94">
        <x:v>1</x:v>
      </x:c>
      <x:c r="AJ47" s="93"/>
      <x:c r="AK47" s="44">
        <x:f t="shared" si="6"/>
        <x:v>-6310</x:v>
      </x:c>
      <x:c r="AL47" s="97">
        <x:v>1</x:v>
      </x:c>
      <x:c r="AM47" s="44">
        <x:f t="shared" si="11"/>
        <x:v>0</x:v>
      </x:c>
      <x:c r="AN47" s="94"/>
      <x:c r="AO47" s="44">
        <x:v>-7225</x:v>
      </x:c>
      <x:c r="AP47" s="94"/>
      <x:c r="AQ47" s="44">
        <x:f t="shared" si="7"/>
        <x:v>0</x:v>
      </x:c>
      <x:c r="AR47" s="94"/>
      <x:c r="AS47" s="44">
        <x:f t="shared" si="8"/>
        <x:v>0</x:v>
      </x:c>
      <x:c r="AT47" s="94"/>
      <x:c r="AU47" s="44" t="str">
        <x:f t="shared" si="9"/>
        <x:v/>
      </x:c>
      <x:c r="AV47" s="94"/>
      <x:c r="AW47" s="44" t="str">
        <x:f t="shared" si="10"/>
        <x:v/>
      </x:c>
      <x:c r="AX47" s="94"/>
    </x:row>
    <x:row r="48" spans="1:50" s="38" customFormat="1" ht="17.25" customHeight="1">
      <x:c r="A48" s="33"/>
      <x:c r="B48" s="162" t="s">
        <x:v>244</x:v>
      </x:c>
      <x:c r="C48" s="151">
        <x:v>41</x:v>
      </x:c>
      <x:c r="D48" s="158">
        <x:v>1</x:v>
      </x:c>
      <x:c r="E48" s="161" t="s">
        <x:v>124</x:v>
      </x:c>
      <x:c r="F48" s="58">
        <x:f t="shared" si="0"/>
        <x:v>10375</x:v>
      </x:c>
      <x:c r="G48" s="159"/>
      <x:c r="H48" s="159"/>
      <x:c r="I48" s="45"/>
      <x:c r="J48" s="99"/>
      <x:c r="K48" s="157"/>
      <x:c r="L48" s="99"/>
      <x:c r="M48" s="45"/>
      <x:c r="N48" s="99"/>
      <x:c r="O48" s="84"/>
      <x:c r="P48" s="84"/>
      <x:c r="Q48" s="84"/>
      <x:c r="R48" s="44">
        <x:f t="shared" si="1"/>
        <x:v>0</x:v>
      </x:c>
      <x:c r="S48" s="44">
        <x:v>-11200</x:v>
      </x:c>
      <x:c r="T48" s="44"/>
      <x:c r="U48" s="83"/>
      <x:c r="V48" s="90"/>
      <x:c r="W48" s="44">
        <x:f t="shared" si="2"/>
        <x:v>0</x:v>
      </x:c>
      <x:c r="X48" s="94"/>
      <x:c r="Y48" s="93"/>
      <x:c r="Z48" s="44">
        <x:f t="shared" si="3"/>
        <x:v>0</x:v>
      </x:c>
      <x:c r="AA48" s="94"/>
      <x:c r="AB48" s="93"/>
      <x:c r="AC48" s="44">
        <x:f t="shared" si="4"/>
        <x:v>0</x:v>
      </x:c>
      <x:c r="AD48" s="94"/>
      <x:c r="AE48" s="96"/>
      <x:c r="AF48" s="44">
        <x:f t="shared" si="5"/>
        <x:v>7060</x:v>
      </x:c>
      <x:c r="AG48" s="94">
        <x:v>1</x:v>
      </x:c>
      <x:c r="AH48" s="44">
        <x:f t="shared" si="12"/>
        <x:v>18700</x:v>
      </x:c>
      <x:c r="AI48" s="94">
        <x:v>1</x:v>
      </x:c>
      <x:c r="AJ48" s="93"/>
      <x:c r="AK48" s="44">
        <x:f t="shared" si="6"/>
        <x:v>-6310</x:v>
      </x:c>
      <x:c r="AL48" s="97">
        <x:v>1</x:v>
      </x:c>
      <x:c r="AM48" s="44">
        <x:f t="shared" si="11"/>
        <x:v>0</x:v>
      </x:c>
      <x:c r="AN48" s="94"/>
      <x:c r="AO48" s="44">
        <x:v>2125</x:v>
      </x:c>
      <x:c r="AP48" s="94"/>
      <x:c r="AQ48" s="44">
        <x:f t="shared" si="7"/>
        <x:v>0</x:v>
      </x:c>
      <x:c r="AR48" s="94"/>
      <x:c r="AS48" s="44">
        <x:f t="shared" si="8"/>
        <x:v>0</x:v>
      </x:c>
      <x:c r="AT48" s="94"/>
      <x:c r="AU48" s="44" t="str">
        <x:f t="shared" si="9"/>
        <x:v/>
      </x:c>
      <x:c r="AV48" s="94"/>
      <x:c r="AW48" s="44" t="str">
        <x:f t="shared" si="10"/>
        <x:v/>
      </x:c>
      <x:c r="AX48" s="94"/>
    </x:row>
    <x:row r="49" spans="1:50" s="38" customFormat="1" ht="17.25" customHeight="1">
      <x:c r="A49" s="33"/>
      <x:c r="B49" s="162" t="s">
        <x:v>233</x:v>
      </x:c>
      <x:c r="C49" s="151">
        <x:v>42</x:v>
      </x:c>
      <x:c r="D49" s="158">
        <x:v>1</x:v>
      </x:c>
      <x:c r="E49" s="161" t="s">
        <x:v>147</x:v>
      </x:c>
      <x:c r="F49" s="58">
        <x:f t="shared" si="0"/>
        <x:v>18125</x:v>
      </x:c>
      <x:c r="G49" s="159"/>
      <x:c r="H49" s="159"/>
      <x:c r="I49" s="45"/>
      <x:c r="J49" s="99"/>
      <x:c r="K49" s="157"/>
      <x:c r="L49" s="99"/>
      <x:c r="M49" s="45"/>
      <x:c r="N49" s="99"/>
      <x:c r="O49" s="84"/>
      <x:c r="P49" s="84"/>
      <x:c r="Q49" s="84"/>
      <x:c r="R49" s="44">
        <x:f t="shared" si="1"/>
        <x:v>0</x:v>
      </x:c>
      <x:c r="S49" s="44">
        <x:v>-11200</x:v>
      </x:c>
      <x:c r="T49" s="44"/>
      <x:c r="U49" s="83"/>
      <x:c r="V49" s="90"/>
      <x:c r="W49" s="44">
        <x:f t="shared" si="2"/>
        <x:v>0</x:v>
      </x:c>
      <x:c r="X49" s="94"/>
      <x:c r="Y49" s="93"/>
      <x:c r="Z49" s="44">
        <x:f t="shared" si="3"/>
        <x:v>0</x:v>
      </x:c>
      <x:c r="AA49" s="94"/>
      <x:c r="AB49" s="93"/>
      <x:c r="AC49" s="44">
        <x:f t="shared" si="4"/>
        <x:v>0</x:v>
      </x:c>
      <x:c r="AD49" s="94"/>
      <x:c r="AE49" s="96"/>
      <x:c r="AF49" s="44">
        <x:f t="shared" si="5"/>
        <x:v>7060</x:v>
      </x:c>
      <x:c r="AG49" s="94">
        <x:v>1</x:v>
      </x:c>
      <x:c r="AH49" s="44">
        <x:f t="shared" si="12"/>
        <x:v>18700</x:v>
      </x:c>
      <x:c r="AI49" s="94">
        <x:v>1</x:v>
      </x:c>
      <x:c r="AJ49" s="93"/>
      <x:c r="AK49" s="44">
        <x:f t="shared" si="6"/>
        <x:v>-6310</x:v>
      </x:c>
      <x:c r="AL49" s="97">
        <x:v>1</x:v>
      </x:c>
      <x:c r="AM49" s="44">
        <x:f t="shared" si="11"/>
        <x:v>0</x:v>
      </x:c>
      <x:c r="AN49" s="94"/>
      <x:c r="AO49" s="44">
        <x:v>9875</x:v>
      </x:c>
      <x:c r="AP49" s="94"/>
      <x:c r="AQ49" s="44">
        <x:f t="shared" si="7"/>
        <x:v>0</x:v>
      </x:c>
      <x:c r="AR49" s="94"/>
      <x:c r="AS49" s="44">
        <x:f t="shared" si="8"/>
        <x:v>0</x:v>
      </x:c>
      <x:c r="AT49" s="94"/>
      <x:c r="AU49" s="44" t="str">
        <x:f t="shared" si="9"/>
        <x:v/>
      </x:c>
      <x:c r="AV49" s="94"/>
      <x:c r="AW49" s="44" t="str">
        <x:f t="shared" si="10"/>
        <x:v/>
      </x:c>
      <x:c r="AX49" s="94"/>
    </x:row>
    <x:row r="50" spans="1:50" s="38" customFormat="1" ht="17.25" customHeight="1">
      <x:c r="A50" s="33"/>
      <x:c r="B50" s="162" t="s">
        <x:v>276</x:v>
      </x:c>
      <x:c r="C50" s="151">
        <x:v>43</x:v>
      </x:c>
      <x:c r="D50" s="158">
        <x:v>1</x:v>
      </x:c>
      <x:c r="E50" s="161" t="s">
        <x:v>155</x:v>
      </x:c>
      <x:c r="F50" s="58">
        <x:f t="shared" si="0"/>
        <x:v>18125</x:v>
      </x:c>
      <x:c r="G50" s="159"/>
      <x:c r="H50" s="159"/>
      <x:c r="I50" s="45"/>
      <x:c r="J50" s="99"/>
      <x:c r="K50" s="157"/>
      <x:c r="L50" s="99"/>
      <x:c r="M50" s="45"/>
      <x:c r="N50" s="99"/>
      <x:c r="O50" s="84"/>
      <x:c r="P50" s="84"/>
      <x:c r="Q50" s="84"/>
      <x:c r="R50" s="44">
        <x:f t="shared" si="1"/>
        <x:v>0</x:v>
      </x:c>
      <x:c r="S50" s="44">
        <x:v>-11200</x:v>
      </x:c>
      <x:c r="T50" s="44"/>
      <x:c r="U50" s="83"/>
      <x:c r="V50" s="90"/>
      <x:c r="W50" s="44">
        <x:f t="shared" si="2"/>
        <x:v>0</x:v>
      </x:c>
      <x:c r="X50" s="94"/>
      <x:c r="Y50" s="93"/>
      <x:c r="Z50" s="44">
        <x:f t="shared" si="3"/>
        <x:v>0</x:v>
      </x:c>
      <x:c r="AA50" s="94"/>
      <x:c r="AB50" s="93"/>
      <x:c r="AC50" s="44">
        <x:f t="shared" si="4"/>
        <x:v>0</x:v>
      </x:c>
      <x:c r="AD50" s="94"/>
      <x:c r="AE50" s="96"/>
      <x:c r="AF50" s="44">
        <x:f t="shared" si="5"/>
        <x:v>7060</x:v>
      </x:c>
      <x:c r="AG50" s="94">
        <x:v>1</x:v>
      </x:c>
      <x:c r="AH50" s="44">
        <x:f t="shared" si="12"/>
        <x:v>18700</x:v>
      </x:c>
      <x:c r="AI50" s="94">
        <x:v>1</x:v>
      </x:c>
      <x:c r="AJ50" s="93"/>
      <x:c r="AK50" s="44">
        <x:f t="shared" si="6"/>
        <x:v>-6310</x:v>
      </x:c>
      <x:c r="AL50" s="97">
        <x:v>1</x:v>
      </x:c>
      <x:c r="AM50" s="44">
        <x:f t="shared" si="11"/>
        <x:v>0</x:v>
      </x:c>
      <x:c r="AN50" s="94"/>
      <x:c r="AO50" s="44">
        <x:v>9875</x:v>
      </x:c>
      <x:c r="AP50" s="94"/>
      <x:c r="AQ50" s="44">
        <x:f t="shared" si="7"/>
        <x:v>0</x:v>
      </x:c>
      <x:c r="AR50" s="94"/>
      <x:c r="AS50" s="44">
        <x:f t="shared" si="8"/>
        <x:v>0</x:v>
      </x:c>
      <x:c r="AT50" s="94"/>
      <x:c r="AU50" s="44" t="str">
        <x:f t="shared" si="9"/>
        <x:v/>
      </x:c>
      <x:c r="AV50" s="94"/>
      <x:c r="AW50" s="44" t="str">
        <x:f t="shared" si="10"/>
        <x:v/>
      </x:c>
      <x:c r="AX50" s="94"/>
    </x:row>
    <x:row r="51" spans="1:50" s="38" customFormat="1" ht="17.25" customHeight="1">
      <x:c r="A51" s="33"/>
      <x:c r="B51" s="162" t="s">
        <x:v>231</x:v>
      </x:c>
      <x:c r="C51" s="151">
        <x:v>44</x:v>
      </x:c>
      <x:c r="D51" s="158">
        <x:v>1</x:v>
      </x:c>
      <x:c r="E51" s="161" t="s">
        <x:v>30</x:v>
      </x:c>
      <x:c r="F51" s="58">
        <x:f t="shared" si="0"/>
        <x:v>7455</x:v>
      </x:c>
      <x:c r="G51" s="159"/>
      <x:c r="H51" s="159"/>
      <x:c r="I51" s="45"/>
      <x:c r="J51" s="99"/>
      <x:c r="K51" s="157"/>
      <x:c r="L51" s="99"/>
      <x:c r="M51" s="45"/>
      <x:c r="N51" s="99"/>
      <x:c r="O51" s="84"/>
      <x:c r="P51" s="84"/>
      <x:c r="Q51" s="84"/>
      <x:c r="R51" s="44">
        <x:f t="shared" si="1"/>
        <x:v>0</x:v>
      </x:c>
      <x:c r="S51" s="44">
        <x:v>-11200</x:v>
      </x:c>
      <x:c r="T51" s="44"/>
      <x:c r="U51" s="83"/>
      <x:c r="V51" s="90"/>
      <x:c r="W51" s="44">
        <x:f t="shared" si="2"/>
        <x:v>0</x:v>
      </x:c>
      <x:c r="X51" s="94"/>
      <x:c r="Y51" s="93"/>
      <x:c r="Z51" s="44">
        <x:f t="shared" si="3"/>
        <x:v>0</x:v>
      </x:c>
      <x:c r="AA51" s="94"/>
      <x:c r="AB51" s="93"/>
      <x:c r="AC51" s="44">
        <x:f t="shared" si="4"/>
        <x:v>0</x:v>
      </x:c>
      <x:c r="AD51" s="94"/>
      <x:c r="AE51" s="96"/>
      <x:c r="AF51" s="44">
        <x:f t="shared" si="5"/>
        <x:v>7060</x:v>
      </x:c>
      <x:c r="AG51" s="94">
        <x:v>1</x:v>
      </x:c>
      <x:c r="AH51" s="44">
        <x:v>25130</x:v>
      </x:c>
      <x:c r="AI51" s="94">
        <x:v>1</x:v>
      </x:c>
      <x:c r="AJ51" s="93"/>
      <x:c r="AK51" s="44">
        <x:f t="shared" si="6"/>
        <x:v>-6310</x:v>
      </x:c>
      <x:c r="AL51" s="97">
        <x:v>1</x:v>
      </x:c>
      <x:c r="AM51" s="44">
        <x:f t="shared" si="11"/>
        <x:v>0</x:v>
      </x:c>
      <x:c r="AN51" s="94"/>
      <x:c r="AO51" s="44">
        <x:v>-7225</x:v>
      </x:c>
      <x:c r="AP51" s="94"/>
      <x:c r="AQ51" s="44">
        <x:f t="shared" si="7"/>
        <x:v>0</x:v>
      </x:c>
      <x:c r="AR51" s="94"/>
      <x:c r="AS51" s="44">
        <x:f t="shared" si="8"/>
        <x:v>0</x:v>
      </x:c>
      <x:c r="AT51" s="94"/>
      <x:c r="AU51" s="44" t="str">
        <x:f t="shared" si="9"/>
        <x:v/>
      </x:c>
      <x:c r="AV51" s="94"/>
      <x:c r="AW51" s="44" t="str">
        <x:f t="shared" si="10"/>
        <x:v/>
      </x:c>
      <x:c r="AX51" s="94"/>
    </x:row>
    <x:row r="52" spans="1:50" s="38" customFormat="1" ht="17.25" customHeight="1">
      <x:c r="A52" s="33"/>
      <x:c r="B52" s="162" t="s">
        <x:v>353</x:v>
      </x:c>
      <x:c r="C52" s="151">
        <x:v>45</x:v>
      </x:c>
      <x:c r="D52" s="158">
        <x:v>1</x:v>
      </x:c>
      <x:c r="E52" s="161" t="s">
        <x:v>31</x:v>
      </x:c>
      <x:c r="F52" s="58">
        <x:f t="shared" si="0"/>
        <x:v>18125</x:v>
      </x:c>
      <x:c r="G52" s="159"/>
      <x:c r="H52" s="159"/>
      <x:c r="I52" s="45"/>
      <x:c r="J52" s="99"/>
      <x:c r="K52" s="157"/>
      <x:c r="L52" s="99"/>
      <x:c r="M52" s="45"/>
      <x:c r="N52" s="99"/>
      <x:c r="O52" s="84"/>
      <x:c r="P52" s="84"/>
      <x:c r="Q52" s="84"/>
      <x:c r="R52" s="44">
        <x:f t="shared" si="1"/>
        <x:v>0</x:v>
      </x:c>
      <x:c r="S52" s="44">
        <x:v>-11200</x:v>
      </x:c>
      <x:c r="T52" s="44"/>
      <x:c r="U52" s="83"/>
      <x:c r="V52" s="90"/>
      <x:c r="W52" s="44">
        <x:f t="shared" si="2"/>
        <x:v>0</x:v>
      </x:c>
      <x:c r="X52" s="94"/>
      <x:c r="Y52" s="93"/>
      <x:c r="Z52" s="44">
        <x:f t="shared" si="3"/>
        <x:v>0</x:v>
      </x:c>
      <x:c r="AA52" s="94"/>
      <x:c r="AB52" s="93"/>
      <x:c r="AC52" s="44">
        <x:f t="shared" si="4"/>
        <x:v>0</x:v>
      </x:c>
      <x:c r="AD52" s="94"/>
      <x:c r="AE52" s="96"/>
      <x:c r="AF52" s="44">
        <x:f t="shared" si="5"/>
        <x:v>7060</x:v>
      </x:c>
      <x:c r="AG52" s="94">
        <x:v>1</x:v>
      </x:c>
      <x:c r="AH52" s="44">
        <x:f t="shared" si="12"/>
        <x:v>18700</x:v>
      </x:c>
      <x:c r="AI52" s="94">
        <x:v>1</x:v>
      </x:c>
      <x:c r="AJ52" s="93"/>
      <x:c r="AK52" s="44">
        <x:f t="shared" si="6"/>
        <x:v>-6310</x:v>
      </x:c>
      <x:c r="AL52" s="97">
        <x:v>1</x:v>
      </x:c>
      <x:c r="AM52" s="44">
        <x:f t="shared" si="11"/>
        <x:v>0</x:v>
      </x:c>
      <x:c r="AN52" s="94"/>
      <x:c r="AO52" s="44">
        <x:v>9875</x:v>
      </x:c>
      <x:c r="AP52" s="94"/>
      <x:c r="AQ52" s="44">
        <x:f t="shared" si="7"/>
        <x:v>0</x:v>
      </x:c>
      <x:c r="AR52" s="94"/>
      <x:c r="AS52" s="44">
        <x:f t="shared" si="8"/>
        <x:v>0</x:v>
      </x:c>
      <x:c r="AT52" s="94"/>
      <x:c r="AU52" s="44" t="str">
        <x:f t="shared" si="9"/>
        <x:v/>
      </x:c>
      <x:c r="AV52" s="94"/>
      <x:c r="AW52" s="44" t="str">
        <x:f t="shared" si="10"/>
        <x:v/>
      </x:c>
      <x:c r="AX52" s="94"/>
    </x:row>
    <x:row r="53" spans="1:50" s="38" customFormat="1" ht="17.25" customHeight="1">
      <x:c r="A53" s="33"/>
      <x:c r="B53" s="162" t="s">
        <x:v>222</x:v>
      </x:c>
      <x:c r="C53" s="151">
        <x:v>46</x:v>
      </x:c>
      <x:c r="D53" s="158">
        <x:v>1</x:v>
      </x:c>
      <x:c r="E53" s="161" t="s">
        <x:v>71</x:v>
      </x:c>
      <x:c r="F53" s="58">
        <x:f t="shared" si="0"/>
        <x:v>369325</x:v>
      </x:c>
      <x:c r="G53" s="159"/>
      <x:c r="H53" s="159"/>
      <x:c r="I53" s="45"/>
      <x:c r="J53" s="99"/>
      <x:c r="K53" s="157">
        <x:v>232500</x:v>
      </x:c>
      <x:c r="L53" s="99" t="s">
        <x:v>4</x:v>
      </x:c>
      <x:c r="M53" s="45">
        <x:v>97500</x:v>
      </x:c>
      <x:c r="N53" s="99" t="s">
        <x:v>4</x:v>
      </x:c>
      <x:c r="O53" s="84"/>
      <x:c r="P53" s="84"/>
      <x:c r="Q53" s="84"/>
      <x:c r="R53" s="44">
        <x:f t="shared" si="1"/>
        <x:v>0</x:v>
      </x:c>
      <x:c r="S53" s="44">
        <x:v>-11200</x:v>
      </x:c>
      <x:c r="T53" s="44"/>
      <x:c r="U53" s="83"/>
      <x:c r="V53" s="90"/>
      <x:c r="W53" s="44">
        <x:f t="shared" si="2"/>
        <x:v>0</x:v>
      </x:c>
      <x:c r="X53" s="94"/>
      <x:c r="Y53" s="93"/>
      <x:c r="Z53" s="44">
        <x:f t="shared" si="3"/>
        <x:v>0</x:v>
      </x:c>
      <x:c r="AA53" s="94"/>
      <x:c r="AB53" s="93"/>
      <x:c r="AC53" s="44">
        <x:f t="shared" si="4"/>
        <x:v>0</x:v>
      </x:c>
      <x:c r="AD53" s="94"/>
      <x:c r="AE53" s="96"/>
      <x:c r="AF53" s="44">
        <x:f t="shared" si="5"/>
        <x:v>7060</x:v>
      </x:c>
      <x:c r="AG53" s="94">
        <x:v>1</x:v>
      </x:c>
      <x:c r="AH53" s="44">
        <x:f t="shared" si="12"/>
        <x:v>18700</x:v>
      </x:c>
      <x:c r="AI53" s="94">
        <x:v>1</x:v>
      </x:c>
      <x:c r="AJ53" s="93"/>
      <x:c r="AK53" s="44">
        <x:v>31990</x:v>
      </x:c>
      <x:c r="AL53" s="97">
        <x:v>1</x:v>
      </x:c>
      <x:c r="AM53" s="44">
        <x:f t="shared" si="11"/>
        <x:v>0</x:v>
      </x:c>
      <x:c r="AN53" s="94"/>
      <x:c r="AO53" s="44">
        <x:v>-7225</x:v>
      </x:c>
      <x:c r="AP53" s="94"/>
      <x:c r="AQ53" s="44">
        <x:f t="shared" si="7"/>
        <x:v>0</x:v>
      </x:c>
      <x:c r="AR53" s="94"/>
      <x:c r="AS53" s="44">
        <x:f t="shared" si="8"/>
        <x:v>0</x:v>
      </x:c>
      <x:c r="AT53" s="94"/>
      <x:c r="AU53" s="44" t="str">
        <x:f t="shared" si="9"/>
        <x:v/>
      </x:c>
      <x:c r="AV53" s="94"/>
      <x:c r="AW53" s="44" t="str">
        <x:f t="shared" si="10"/>
        <x:v/>
      </x:c>
      <x:c r="AX53" s="94"/>
    </x:row>
    <x:row r="54" spans="1:50" s="38" customFormat="1" ht="17.25" customHeight="1">
      <x:c r="A54" s="33"/>
      <x:c r="B54" s="162" t="s">
        <x:v>395</x:v>
      </x:c>
      <x:c r="C54" s="151">
        <x:v>47</x:v>
      </x:c>
      <x:c r="D54" s="158">
        <x:v>1</x:v>
      </x:c>
      <x:c r="E54" s="161" t="s">
        <x:v>150</x:v>
      </x:c>
      <x:c r="F54" s="58">
        <x:f t="shared" si="0"/>
        <x:v>10375</x:v>
      </x:c>
      <x:c r="G54" s="159"/>
      <x:c r="H54" s="159"/>
      <x:c r="I54" s="45"/>
      <x:c r="J54" s="99"/>
      <x:c r="K54" s="157"/>
      <x:c r="L54" s="99"/>
      <x:c r="M54" s="45"/>
      <x:c r="N54" s="99"/>
      <x:c r="O54" s="84"/>
      <x:c r="P54" s="84"/>
      <x:c r="Q54" s="84"/>
      <x:c r="R54" s="44">
        <x:f t="shared" si="1"/>
        <x:v>0</x:v>
      </x:c>
      <x:c r="S54" s="44">
        <x:v>-11200</x:v>
      </x:c>
      <x:c r="T54" s="44"/>
      <x:c r="U54" s="83"/>
      <x:c r="V54" s="90"/>
      <x:c r="W54" s="44">
        <x:f t="shared" si="2"/>
        <x:v>0</x:v>
      </x:c>
      <x:c r="X54" s="94"/>
      <x:c r="Y54" s="93"/>
      <x:c r="Z54" s="44">
        <x:f t="shared" si="3"/>
        <x:v>0</x:v>
      </x:c>
      <x:c r="AA54" s="94"/>
      <x:c r="AB54" s="93"/>
      <x:c r="AC54" s="44">
        <x:f t="shared" si="4"/>
        <x:v>0</x:v>
      </x:c>
      <x:c r="AD54" s="94"/>
      <x:c r="AE54" s="96"/>
      <x:c r="AF54" s="44">
        <x:f t="shared" si="5"/>
        <x:v>7060</x:v>
      </x:c>
      <x:c r="AG54" s="94">
        <x:v>1</x:v>
      </x:c>
      <x:c r="AH54" s="44">
        <x:f t="shared" si="12"/>
        <x:v>18700</x:v>
      </x:c>
      <x:c r="AI54" s="94">
        <x:v>1</x:v>
      </x:c>
      <x:c r="AJ54" s="93"/>
      <x:c r="AK54" s="44">
        <x:f t="shared" si="6"/>
        <x:v>-6310</x:v>
      </x:c>
      <x:c r="AL54" s="97">
        <x:v>1</x:v>
      </x:c>
      <x:c r="AM54" s="44">
        <x:f t="shared" si="11"/>
        <x:v>0</x:v>
      </x:c>
      <x:c r="AN54" s="94"/>
      <x:c r="AO54" s="44">
        <x:v>2125</x:v>
      </x:c>
      <x:c r="AP54" s="94"/>
      <x:c r="AQ54" s="44">
        <x:f t="shared" si="7"/>
        <x:v>0</x:v>
      </x:c>
      <x:c r="AR54" s="94"/>
      <x:c r="AS54" s="44">
        <x:f t="shared" si="8"/>
        <x:v>0</x:v>
      </x:c>
      <x:c r="AT54" s="94"/>
      <x:c r="AU54" s="44" t="str">
        <x:f t="shared" si="9"/>
        <x:v/>
      </x:c>
      <x:c r="AV54" s="94"/>
      <x:c r="AW54" s="44" t="str">
        <x:f t="shared" si="10"/>
        <x:v/>
      </x:c>
      <x:c r="AX54" s="94"/>
    </x:row>
    <x:row r="55" spans="1:50" s="38" customFormat="1" ht="17.25" customHeight="1">
      <x:c r="A55" s="33"/>
      <x:c r="B55" s="162" t="s">
        <x:v>263</x:v>
      </x:c>
      <x:c r="C55" s="151">
        <x:v>48</x:v>
      </x:c>
      <x:c r="D55" s="158">
        <x:v>1</x:v>
      </x:c>
      <x:c r="E55" s="161" t="s">
        <x:v>187</x:v>
      </x:c>
      <x:c r="F55" s="58">
        <x:f t="shared" si="0"/>
        <x:v>16805</x:v>
      </x:c>
      <x:c r="G55" s="159"/>
      <x:c r="H55" s="159"/>
      <x:c r="I55" s="45"/>
      <x:c r="J55" s="99"/>
      <x:c r="K55" s="157"/>
      <x:c r="L55" s="99"/>
      <x:c r="M55" s="45"/>
      <x:c r="N55" s="99"/>
      <x:c r="O55" s="84"/>
      <x:c r="P55" s="84"/>
      <x:c r="Q55" s="84"/>
      <x:c r="R55" s="44">
        <x:f t="shared" si="1"/>
        <x:v>0</x:v>
      </x:c>
      <x:c r="S55" s="44">
        <x:v>-11200</x:v>
      </x:c>
      <x:c r="T55" s="44"/>
      <x:c r="U55" s="83"/>
      <x:c r="V55" s="90"/>
      <x:c r="W55" s="44">
        <x:f t="shared" si="2"/>
        <x:v>0</x:v>
      </x:c>
      <x:c r="X55" s="94"/>
      <x:c r="Y55" s="93"/>
      <x:c r="Z55" s="44">
        <x:f t="shared" si="3"/>
        <x:v>0</x:v>
      </x:c>
      <x:c r="AA55" s="94"/>
      <x:c r="AB55" s="93"/>
      <x:c r="AC55" s="44">
        <x:f t="shared" si="4"/>
        <x:v>0</x:v>
      </x:c>
      <x:c r="AD55" s="94"/>
      <x:c r="AE55" s="96"/>
      <x:c r="AF55" s="44">
        <x:f t="shared" si="5"/>
        <x:v>7060</x:v>
      </x:c>
      <x:c r="AG55" s="94">
        <x:v>1</x:v>
      </x:c>
      <x:c r="AH55" s="44">
        <x:v>25130</x:v>
      </x:c>
      <x:c r="AI55" s="94">
        <x:v>1</x:v>
      </x:c>
      <x:c r="AJ55" s="93"/>
      <x:c r="AK55" s="44">
        <x:f t="shared" si="6"/>
        <x:v>-6310</x:v>
      </x:c>
      <x:c r="AL55" s="97">
        <x:v>1</x:v>
      </x:c>
      <x:c r="AM55" s="44">
        <x:f t="shared" si="11"/>
        <x:v>0</x:v>
      </x:c>
      <x:c r="AN55" s="94"/>
      <x:c r="AO55" s="44">
        <x:v>2125</x:v>
      </x:c>
      <x:c r="AP55" s="94"/>
      <x:c r="AQ55" s="44">
        <x:f t="shared" si="7"/>
        <x:v>0</x:v>
      </x:c>
      <x:c r="AR55" s="94"/>
      <x:c r="AS55" s="44">
        <x:f t="shared" si="8"/>
        <x:v>0</x:v>
      </x:c>
      <x:c r="AT55" s="94"/>
      <x:c r="AU55" s="44" t="str">
        <x:f t="shared" si="9"/>
        <x:v/>
      </x:c>
      <x:c r="AV55" s="94"/>
      <x:c r="AW55" s="44" t="str">
        <x:f t="shared" si="10"/>
        <x:v/>
      </x:c>
      <x:c r="AX55" s="94"/>
    </x:row>
    <x:row r="56" spans="1:50" s="38" customFormat="1" ht="17.25" customHeight="1">
      <x:c r="A56" s="33"/>
      <x:c r="B56" s="162" t="s">
        <x:v>315</x:v>
      </x:c>
      <x:c r="C56" s="151">
        <x:v>49</x:v>
      </x:c>
      <x:c r="D56" s="158">
        <x:v>1</x:v>
      </x:c>
      <x:c r="E56" s="161" t="s">
        <x:v>19</x:v>
      </x:c>
      <x:c r="F56" s="58">
        <x:f t="shared" si="0"/>
        <x:v>18535</x:v>
      </x:c>
      <x:c r="G56" s="159"/>
      <x:c r="H56" s="159"/>
      <x:c r="I56" s="45"/>
      <x:c r="J56" s="99"/>
      <x:c r="K56" s="157"/>
      <x:c r="L56" s="99"/>
      <x:c r="M56" s="45"/>
      <x:c r="N56" s="99"/>
      <x:c r="O56" s="84"/>
      <x:c r="P56" s="84"/>
      <x:c r="Q56" s="84"/>
      <x:c r="R56" s="44">
        <x:f t="shared" si="1"/>
        <x:v>0</x:v>
      </x:c>
      <x:c r="S56" s="44"/>
      <x:c r="T56" s="44"/>
      <x:c r="U56" s="83"/>
      <x:c r="V56" s="90"/>
      <x:c r="W56" s="44">
        <x:f t="shared" si="2"/>
        <x:v>0</x:v>
      </x:c>
      <x:c r="X56" s="94"/>
      <x:c r="Y56" s="93"/>
      <x:c r="Z56" s="44">
        <x:f t="shared" si="3"/>
        <x:v>0</x:v>
      </x:c>
      <x:c r="AA56" s="94"/>
      <x:c r="AB56" s="93"/>
      <x:c r="AC56" s="44">
        <x:f t="shared" si="4"/>
        <x:v>0</x:v>
      </x:c>
      <x:c r="AD56" s="94"/>
      <x:c r="AE56" s="96"/>
      <x:c r="AF56" s="44">
        <x:f t="shared" si="5"/>
        <x:v>7060</x:v>
      </x:c>
      <x:c r="AG56" s="94">
        <x:v>1</x:v>
      </x:c>
      <x:c r="AH56" s="44">
        <x:f t="shared" si="12"/>
        <x:v>18700</x:v>
      </x:c>
      <x:c r="AI56" s="94">
        <x:v>1</x:v>
      </x:c>
      <x:c r="AJ56" s="93"/>
      <x:c r="AK56" s="44">
        <x:f t="shared" si="6"/>
        <x:v>0</x:v>
      </x:c>
      <x:c r="AL56" s="97"/>
      <x:c r="AM56" s="44">
        <x:f t="shared" si="11"/>
        <x:v>0</x:v>
      </x:c>
      <x:c r="AN56" s="94"/>
      <x:c r="AO56" s="44">
        <x:v>-7225</x:v>
      </x:c>
      <x:c r="AP56" s="94"/>
      <x:c r="AQ56" s="44">
        <x:f t="shared" si="7"/>
        <x:v>0</x:v>
      </x:c>
      <x:c r="AR56" s="94"/>
      <x:c r="AS56" s="44">
        <x:f t="shared" si="8"/>
        <x:v>0</x:v>
      </x:c>
      <x:c r="AT56" s="94"/>
      <x:c r="AU56" s="44" t="str">
        <x:f t="shared" si="9"/>
        <x:v/>
      </x:c>
      <x:c r="AV56" s="94"/>
      <x:c r="AW56" s="44" t="str">
        <x:f t="shared" si="10"/>
        <x:v/>
      </x:c>
      <x:c r="AX56" s="94"/>
    </x:row>
    <x:row r="57" spans="1:50" s="38" customFormat="1" ht="17.25" customHeight="1">
      <x:c r="A57" s="33"/>
      <x:c r="B57" s="162" t="s">
        <x:v>227</x:v>
      </x:c>
      <x:c r="C57" s="151">
        <x:v>50</x:v>
      </x:c>
      <x:c r="D57" s="158">
        <x:v>1</x:v>
      </x:c>
      <x:c r="E57" s="161" t="s">
        <x:v>59</x:v>
      </x:c>
      <x:c r="F57" s="58">
        <x:f t="shared" si="0"/>
        <x:v>16805</x:v>
      </x:c>
      <x:c r="G57" s="159"/>
      <x:c r="H57" s="159"/>
      <x:c r="I57" s="45"/>
      <x:c r="J57" s="99"/>
      <x:c r="K57" s="157"/>
      <x:c r="L57" s="99"/>
      <x:c r="M57" s="45"/>
      <x:c r="N57" s="99"/>
      <x:c r="O57" s="84"/>
      <x:c r="P57" s="84"/>
      <x:c r="Q57" s="84"/>
      <x:c r="R57" s="44">
        <x:f t="shared" si="1"/>
        <x:v>0</x:v>
      </x:c>
      <x:c r="S57" s="44">
        <x:v>-11200</x:v>
      </x:c>
      <x:c r="T57" s="44"/>
      <x:c r="U57" s="83"/>
      <x:c r="V57" s="90"/>
      <x:c r="W57" s="44">
        <x:f t="shared" si="2"/>
        <x:v>0</x:v>
      </x:c>
      <x:c r="X57" s="94"/>
      <x:c r="Y57" s="93"/>
      <x:c r="Z57" s="44">
        <x:f t="shared" si="3"/>
        <x:v>0</x:v>
      </x:c>
      <x:c r="AA57" s="94"/>
      <x:c r="AB57" s="93"/>
      <x:c r="AC57" s="44">
        <x:f t="shared" si="4"/>
        <x:v>0</x:v>
      </x:c>
      <x:c r="AD57" s="94"/>
      <x:c r="AE57" s="96"/>
      <x:c r="AF57" s="44">
        <x:f t="shared" si="5"/>
        <x:v>7060</x:v>
      </x:c>
      <x:c r="AG57" s="94">
        <x:v>1</x:v>
      </x:c>
      <x:c r="AH57" s="44">
        <x:v>25130</x:v>
      </x:c>
      <x:c r="AI57" s="94">
        <x:v>1</x:v>
      </x:c>
      <x:c r="AJ57" s="93"/>
      <x:c r="AK57" s="44">
        <x:f t="shared" si="6"/>
        <x:v>-6310</x:v>
      </x:c>
      <x:c r="AL57" s="97">
        <x:v>1</x:v>
      </x:c>
      <x:c r="AM57" s="44">
        <x:f t="shared" si="11"/>
        <x:v>0</x:v>
      </x:c>
      <x:c r="AN57" s="94"/>
      <x:c r="AO57" s="44">
        <x:v>2125</x:v>
      </x:c>
      <x:c r="AP57" s="94"/>
      <x:c r="AQ57" s="44">
        <x:f t="shared" si="7"/>
        <x:v>0</x:v>
      </x:c>
      <x:c r="AR57" s="94"/>
      <x:c r="AS57" s="44">
        <x:f t="shared" si="8"/>
        <x:v>0</x:v>
      </x:c>
      <x:c r="AT57" s="94"/>
      <x:c r="AU57" s="44" t="str">
        <x:f t="shared" si="9"/>
        <x:v/>
      </x:c>
      <x:c r="AV57" s="94"/>
      <x:c r="AW57" s="44" t="str">
        <x:f t="shared" si="10"/>
        <x:v/>
      </x:c>
      <x:c r="AX57" s="94"/>
    </x:row>
    <x:row r="58" spans="1:50" s="38" customFormat="1" ht="17.25" customHeight="1">
      <x:c r="A58" s="33"/>
      <x:c r="B58" s="162" t="s">
        <x:v>240</x:v>
      </x:c>
      <x:c r="C58" s="151">
        <x:v>51</x:v>
      </x:c>
      <x:c r="D58" s="158">
        <x:v>1</x:v>
      </x:c>
      <x:c r="E58" s="161" t="s">
        <x:v>173</x:v>
      </x:c>
      <x:c r="F58" s="58">
        <x:f t="shared" si="0"/>
        <x:v>10375</x:v>
      </x:c>
      <x:c r="G58" s="159"/>
      <x:c r="H58" s="159"/>
      <x:c r="I58" s="45"/>
      <x:c r="J58" s="99"/>
      <x:c r="K58" s="157"/>
      <x:c r="L58" s="99"/>
      <x:c r="M58" s="45"/>
      <x:c r="N58" s="99"/>
      <x:c r="O58" s="84"/>
      <x:c r="P58" s="84"/>
      <x:c r="Q58" s="84"/>
      <x:c r="R58" s="44">
        <x:f t="shared" si="1"/>
        <x:v>0</x:v>
      </x:c>
      <x:c r="S58" s="44">
        <x:v>-11200</x:v>
      </x:c>
      <x:c r="T58" s="44"/>
      <x:c r="U58" s="83"/>
      <x:c r="V58" s="90"/>
      <x:c r="W58" s="44">
        <x:f t="shared" si="2"/>
        <x:v>0</x:v>
      </x:c>
      <x:c r="X58" s="94"/>
      <x:c r="Y58" s="93"/>
      <x:c r="Z58" s="44">
        <x:f t="shared" si="3"/>
        <x:v>0</x:v>
      </x:c>
      <x:c r="AA58" s="94"/>
      <x:c r="AB58" s="93"/>
      <x:c r="AC58" s="44">
        <x:f t="shared" si="4"/>
        <x:v>0</x:v>
      </x:c>
      <x:c r="AD58" s="94"/>
      <x:c r="AE58" s="96"/>
      <x:c r="AF58" s="44">
        <x:f t="shared" si="5"/>
        <x:v>7060</x:v>
      </x:c>
      <x:c r="AG58" s="94">
        <x:v>1</x:v>
      </x:c>
      <x:c r="AH58" s="44">
        <x:f t="shared" si="12"/>
        <x:v>18700</x:v>
      </x:c>
      <x:c r="AI58" s="94">
        <x:v>1</x:v>
      </x:c>
      <x:c r="AJ58" s="93"/>
      <x:c r="AK58" s="44">
        <x:f t="shared" si="6"/>
        <x:v>-6310</x:v>
      </x:c>
      <x:c r="AL58" s="97">
        <x:v>1</x:v>
      </x:c>
      <x:c r="AM58" s="44">
        <x:f t="shared" si="11"/>
        <x:v>0</x:v>
      </x:c>
      <x:c r="AN58" s="94"/>
      <x:c r="AO58" s="44">
        <x:v>2125</x:v>
      </x:c>
      <x:c r="AP58" s="94"/>
      <x:c r="AQ58" s="44">
        <x:f t="shared" si="7"/>
        <x:v>0</x:v>
      </x:c>
      <x:c r="AR58" s="94"/>
      <x:c r="AS58" s="44">
        <x:f t="shared" si="8"/>
        <x:v>0</x:v>
      </x:c>
      <x:c r="AT58" s="94"/>
      <x:c r="AU58" s="44" t="str">
        <x:f t="shared" si="9"/>
        <x:v/>
      </x:c>
      <x:c r="AV58" s="94"/>
      <x:c r="AW58" s="44" t="str">
        <x:f t="shared" si="10"/>
        <x:v/>
      </x:c>
      <x:c r="AX58" s="94"/>
    </x:row>
    <x:row r="59" spans="1:50" s="38" customFormat="1" ht="17.25" customHeight="1">
      <x:c r="A59" s="33"/>
      <x:c r="B59" s="162" t="s">
        <x:v>283</x:v>
      </x:c>
      <x:c r="C59" s="151">
        <x:v>52</x:v>
      </x:c>
      <x:c r="D59" s="158">
        <x:v>1</x:v>
      </x:c>
      <x:c r="E59" s="161" t="s">
        <x:v>154</x:v>
      </x:c>
      <x:c r="F59" s="58">
        <x:f t="shared" si="0"/>
        <x:v>10375</x:v>
      </x:c>
      <x:c r="G59" s="159"/>
      <x:c r="H59" s="159"/>
      <x:c r="I59" s="45"/>
      <x:c r="J59" s="99"/>
      <x:c r="K59" s="157"/>
      <x:c r="L59" s="99"/>
      <x:c r="M59" s="45"/>
      <x:c r="N59" s="99"/>
      <x:c r="O59" s="84"/>
      <x:c r="P59" s="84"/>
      <x:c r="Q59" s="84"/>
      <x:c r="R59" s="44">
        <x:f t="shared" si="1"/>
        <x:v>0</x:v>
      </x:c>
      <x:c r="S59" s="44">
        <x:v>-11200</x:v>
      </x:c>
      <x:c r="T59" s="44"/>
      <x:c r="U59" s="83"/>
      <x:c r="V59" s="90"/>
      <x:c r="W59" s="44">
        <x:f t="shared" si="2"/>
        <x:v>0</x:v>
      </x:c>
      <x:c r="X59" s="94"/>
      <x:c r="Y59" s="93"/>
      <x:c r="Z59" s="44">
        <x:f t="shared" si="3"/>
        <x:v>0</x:v>
      </x:c>
      <x:c r="AA59" s="94"/>
      <x:c r="AB59" s="93"/>
      <x:c r="AC59" s="44">
        <x:f t="shared" si="4"/>
        <x:v>0</x:v>
      </x:c>
      <x:c r="AD59" s="94"/>
      <x:c r="AE59" s="96"/>
      <x:c r="AF59" s="44">
        <x:f t="shared" si="5"/>
        <x:v>7060</x:v>
      </x:c>
      <x:c r="AG59" s="94">
        <x:v>1</x:v>
      </x:c>
      <x:c r="AH59" s="44">
        <x:f t="shared" si="12"/>
        <x:v>18700</x:v>
      </x:c>
      <x:c r="AI59" s="94">
        <x:v>1</x:v>
      </x:c>
      <x:c r="AJ59" s="93"/>
      <x:c r="AK59" s="44">
        <x:f t="shared" si="6"/>
        <x:v>-6310</x:v>
      </x:c>
      <x:c r="AL59" s="97">
        <x:v>1</x:v>
      </x:c>
      <x:c r="AM59" s="44">
        <x:f t="shared" si="11"/>
        <x:v>0</x:v>
      </x:c>
      <x:c r="AN59" s="94"/>
      <x:c r="AO59" s="44">
        <x:v>2125</x:v>
      </x:c>
      <x:c r="AP59" s="94"/>
      <x:c r="AQ59" s="44">
        <x:f t="shared" si="7"/>
        <x:v>0</x:v>
      </x:c>
      <x:c r="AR59" s="94"/>
      <x:c r="AS59" s="44">
        <x:f t="shared" si="8"/>
        <x:v>0</x:v>
      </x:c>
      <x:c r="AT59" s="94"/>
      <x:c r="AU59" s="44" t="str">
        <x:f t="shared" si="9"/>
        <x:v/>
      </x:c>
      <x:c r="AV59" s="94"/>
      <x:c r="AW59" s="44" t="str">
        <x:f t="shared" si="10"/>
        <x:v/>
      </x:c>
      <x:c r="AX59" s="94"/>
    </x:row>
    <x:row r="60" spans="1:50" s="38" customFormat="1" ht="17.25" customHeight="1">
      <x:c r="A60" s="33"/>
      <x:c r="B60" s="162" t="s">
        <x:v>301</x:v>
      </x:c>
      <x:c r="C60" s="151">
        <x:v>53</x:v>
      </x:c>
      <x:c r="D60" s="158">
        <x:v>1</x:v>
      </x:c>
      <x:c r="E60" s="161" t="s">
        <x:v>48</x:v>
      </x:c>
      <x:c r="F60" s="58">
        <x:f t="shared" si="0"/>
        <x:v>1025</x:v>
      </x:c>
      <x:c r="G60" s="159"/>
      <x:c r="H60" s="159"/>
      <x:c r="I60" s="45"/>
      <x:c r="J60" s="99"/>
      <x:c r="K60" s="157"/>
      <x:c r="L60" s="99"/>
      <x:c r="M60" s="45"/>
      <x:c r="N60" s="99"/>
      <x:c r="O60" s="84"/>
      <x:c r="P60" s="84"/>
      <x:c r="Q60" s="84"/>
      <x:c r="R60" s="44">
        <x:f t="shared" si="1"/>
        <x:v>0</x:v>
      </x:c>
      <x:c r="S60" s="44">
        <x:v>-11200</x:v>
      </x:c>
      <x:c r="T60" s="44"/>
      <x:c r="U60" s="83"/>
      <x:c r="V60" s="90"/>
      <x:c r="W60" s="44">
        <x:f t="shared" si="2"/>
        <x:v>0</x:v>
      </x:c>
      <x:c r="X60" s="94"/>
      <x:c r="Y60" s="93"/>
      <x:c r="Z60" s="44">
        <x:f t="shared" si="3"/>
        <x:v>0</x:v>
      </x:c>
      <x:c r="AA60" s="94"/>
      <x:c r="AB60" s="93"/>
      <x:c r="AC60" s="44">
        <x:f t="shared" si="4"/>
        <x:v>0</x:v>
      </x:c>
      <x:c r="AD60" s="94"/>
      <x:c r="AE60" s="96"/>
      <x:c r="AF60" s="44">
        <x:f t="shared" si="5"/>
        <x:v>7060</x:v>
      </x:c>
      <x:c r="AG60" s="94">
        <x:v>1</x:v>
      </x:c>
      <x:c r="AH60" s="44">
        <x:f t="shared" si="12"/>
        <x:v>18700</x:v>
      </x:c>
      <x:c r="AI60" s="94">
        <x:v>1</x:v>
      </x:c>
      <x:c r="AJ60" s="93"/>
      <x:c r="AK60" s="44">
        <x:f t="shared" si="6"/>
        <x:v>-6310</x:v>
      </x:c>
      <x:c r="AL60" s="97">
        <x:v>1</x:v>
      </x:c>
      <x:c r="AM60" s="44">
        <x:f t="shared" si="11"/>
        <x:v>0</x:v>
      </x:c>
      <x:c r="AN60" s="94"/>
      <x:c r="AO60" s="44">
        <x:v>-7225</x:v>
      </x:c>
      <x:c r="AP60" s="94"/>
      <x:c r="AQ60" s="44">
        <x:f t="shared" si="7"/>
        <x:v>0</x:v>
      </x:c>
      <x:c r="AR60" s="94"/>
      <x:c r="AS60" s="44">
        <x:f t="shared" si="8"/>
        <x:v>0</x:v>
      </x:c>
      <x:c r="AT60" s="94"/>
      <x:c r="AU60" s="44" t="str">
        <x:f t="shared" si="9"/>
        <x:v/>
      </x:c>
      <x:c r="AV60" s="94"/>
      <x:c r="AW60" s="44" t="str">
        <x:f t="shared" si="10"/>
        <x:v/>
      </x:c>
      <x:c r="AX60" s="94"/>
    </x:row>
    <x:row r="61" spans="1:50" s="38" customFormat="1" ht="17.25" customHeight="1">
      <x:c r="A61" s="33"/>
      <x:c r="B61" s="162" t="s">
        <x:v>396</x:v>
      </x:c>
      <x:c r="C61" s="151">
        <x:v>54</x:v>
      </x:c>
      <x:c r="D61" s="158">
        <x:v>1</x:v>
      </x:c>
      <x:c r="E61" s="161" t="s">
        <x:v>106</x:v>
      </x:c>
      <x:c r="F61" s="58">
        <x:f t="shared" si="0"/>
        <x:v>1025</x:v>
      </x:c>
      <x:c r="G61" s="159"/>
      <x:c r="H61" s="159"/>
      <x:c r="I61" s="45"/>
      <x:c r="J61" s="99"/>
      <x:c r="K61" s="157"/>
      <x:c r="L61" s="99"/>
      <x:c r="M61" s="45"/>
      <x:c r="N61" s="99"/>
      <x:c r="O61" s="84"/>
      <x:c r="P61" s="84"/>
      <x:c r="Q61" s="84"/>
      <x:c r="R61" s="44">
        <x:f t="shared" si="1"/>
        <x:v>0</x:v>
      </x:c>
      <x:c r="S61" s="44">
        <x:v>-11200</x:v>
      </x:c>
      <x:c r="T61" s="44"/>
      <x:c r="U61" s="83"/>
      <x:c r="V61" s="90"/>
      <x:c r="W61" s="44">
        <x:f t="shared" si="2"/>
        <x:v>0</x:v>
      </x:c>
      <x:c r="X61" s="94"/>
      <x:c r="Y61" s="93"/>
      <x:c r="Z61" s="44">
        <x:f t="shared" si="3"/>
        <x:v>0</x:v>
      </x:c>
      <x:c r="AA61" s="94"/>
      <x:c r="AB61" s="93"/>
      <x:c r="AC61" s="44">
        <x:f t="shared" si="4"/>
        <x:v>0</x:v>
      </x:c>
      <x:c r="AD61" s="94"/>
      <x:c r="AE61" s="96"/>
      <x:c r="AF61" s="44">
        <x:f t="shared" si="5"/>
        <x:v>7060</x:v>
      </x:c>
      <x:c r="AG61" s="94">
        <x:v>1</x:v>
      </x:c>
      <x:c r="AH61" s="44">
        <x:f t="shared" si="12"/>
        <x:v>18700</x:v>
      </x:c>
      <x:c r="AI61" s="94">
        <x:v>1</x:v>
      </x:c>
      <x:c r="AJ61" s="93"/>
      <x:c r="AK61" s="44">
        <x:f t="shared" si="6"/>
        <x:v>-6310</x:v>
      </x:c>
      <x:c r="AL61" s="97">
        <x:v>1</x:v>
      </x:c>
      <x:c r="AM61" s="44">
        <x:f t="shared" si="11"/>
        <x:v>0</x:v>
      </x:c>
      <x:c r="AN61" s="94"/>
      <x:c r="AO61" s="44">
        <x:v>-7225</x:v>
      </x:c>
      <x:c r="AP61" s="94"/>
      <x:c r="AQ61" s="44">
        <x:f t="shared" si="7"/>
        <x:v>0</x:v>
      </x:c>
      <x:c r="AR61" s="94"/>
      <x:c r="AS61" s="44">
        <x:f t="shared" si="8"/>
        <x:v>0</x:v>
      </x:c>
      <x:c r="AT61" s="94"/>
      <x:c r="AU61" s="44" t="str">
        <x:f t="shared" si="9"/>
        <x:v/>
      </x:c>
      <x:c r="AV61" s="94"/>
      <x:c r="AW61" s="44" t="str">
        <x:f t="shared" si="10"/>
        <x:v/>
      </x:c>
      <x:c r="AX61" s="94"/>
    </x:row>
    <x:row r="62" spans="1:50" s="38" customFormat="1" ht="17.25" customHeight="1">
      <x:c r="A62" s="33"/>
      <x:c r="B62" s="162" t="s">
        <x:v>291</x:v>
      </x:c>
      <x:c r="C62" s="151">
        <x:v>55</x:v>
      </x:c>
      <x:c r="D62" s="158">
        <x:v>1</x:v>
      </x:c>
      <x:c r="E62" s="161" t="s">
        <x:v>51</x:v>
      </x:c>
      <x:c r="F62" s="58">
        <x:f t="shared" si="0"/>
        <x:v>1025</x:v>
      </x:c>
      <x:c r="G62" s="159"/>
      <x:c r="H62" s="159"/>
      <x:c r="I62" s="45"/>
      <x:c r="J62" s="99"/>
      <x:c r="K62" s="157"/>
      <x:c r="L62" s="99"/>
      <x:c r="M62" s="45"/>
      <x:c r="N62" s="99"/>
      <x:c r="O62" s="84"/>
      <x:c r="P62" s="84"/>
      <x:c r="Q62" s="84"/>
      <x:c r="R62" s="44">
        <x:f t="shared" si="1"/>
        <x:v>0</x:v>
      </x:c>
      <x:c r="S62" s="44">
        <x:v>-11200</x:v>
      </x:c>
      <x:c r="T62" s="44"/>
      <x:c r="U62" s="83"/>
      <x:c r="V62" s="90"/>
      <x:c r="W62" s="44">
        <x:f t="shared" si="2"/>
        <x:v>0</x:v>
      </x:c>
      <x:c r="X62" s="94"/>
      <x:c r="Y62" s="93"/>
      <x:c r="Z62" s="44">
        <x:f t="shared" si="3"/>
        <x:v>0</x:v>
      </x:c>
      <x:c r="AA62" s="94"/>
      <x:c r="AB62" s="93"/>
      <x:c r="AC62" s="44">
        <x:f t="shared" si="4"/>
        <x:v>0</x:v>
      </x:c>
      <x:c r="AD62" s="94"/>
      <x:c r="AE62" s="96"/>
      <x:c r="AF62" s="44">
        <x:f t="shared" si="5"/>
        <x:v>7060</x:v>
      </x:c>
      <x:c r="AG62" s="94">
        <x:v>1</x:v>
      </x:c>
      <x:c r="AH62" s="44">
        <x:f t="shared" si="12"/>
        <x:v>18700</x:v>
      </x:c>
      <x:c r="AI62" s="94">
        <x:v>1</x:v>
      </x:c>
      <x:c r="AJ62" s="93"/>
      <x:c r="AK62" s="44">
        <x:f t="shared" si="6"/>
        <x:v>-6310</x:v>
      </x:c>
      <x:c r="AL62" s="97">
        <x:v>1</x:v>
      </x:c>
      <x:c r="AM62" s="44">
        <x:f t="shared" si="11"/>
        <x:v>0</x:v>
      </x:c>
      <x:c r="AN62" s="94"/>
      <x:c r="AO62" s="44">
        <x:v>-7225</x:v>
      </x:c>
      <x:c r="AP62" s="94"/>
      <x:c r="AQ62" s="44">
        <x:f t="shared" si="7"/>
        <x:v>0</x:v>
      </x:c>
      <x:c r="AR62" s="94"/>
      <x:c r="AS62" s="44">
        <x:f t="shared" si="8"/>
        <x:v>0</x:v>
      </x:c>
      <x:c r="AT62" s="94"/>
      <x:c r="AU62" s="44" t="str">
        <x:f t="shared" si="9"/>
        <x:v/>
      </x:c>
      <x:c r="AV62" s="94"/>
      <x:c r="AW62" s="44" t="str">
        <x:f t="shared" si="10"/>
        <x:v/>
      </x:c>
      <x:c r="AX62" s="94"/>
    </x:row>
    <x:row r="63" spans="1:50" s="38" customFormat="1" ht="17.25" customHeight="1">
      <x:c r="A63" s="33"/>
      <x:c r="B63" s="162" t="s">
        <x:v>292</x:v>
      </x:c>
      <x:c r="C63" s="151">
        <x:v>56</x:v>
      </x:c>
      <x:c r="D63" s="158">
        <x:v>1</x:v>
      </x:c>
      <x:c r="E63" s="161" t="s">
        <x:v>117</x:v>
      </x:c>
      <x:c r="F63" s="58">
        <x:f t="shared" si="0"/>
        <x:v>1025</x:v>
      </x:c>
      <x:c r="G63" s="159"/>
      <x:c r="H63" s="159"/>
      <x:c r="I63" s="45"/>
      <x:c r="J63" s="99"/>
      <x:c r="K63" s="157"/>
      <x:c r="L63" s="99"/>
      <x:c r="M63" s="45"/>
      <x:c r="N63" s="99"/>
      <x:c r="O63" s="84"/>
      <x:c r="P63" s="84"/>
      <x:c r="Q63" s="84"/>
      <x:c r="R63" s="44">
        <x:f t="shared" si="1"/>
        <x:v>0</x:v>
      </x:c>
      <x:c r="S63" s="44">
        <x:v>-11200</x:v>
      </x:c>
      <x:c r="T63" s="44"/>
      <x:c r="U63" s="83"/>
      <x:c r="V63" s="90"/>
      <x:c r="W63" s="44">
        <x:f t="shared" si="2"/>
        <x:v>0</x:v>
      </x:c>
      <x:c r="X63" s="94"/>
      <x:c r="Y63" s="93"/>
      <x:c r="Z63" s="44">
        <x:f t="shared" si="3"/>
        <x:v>0</x:v>
      </x:c>
      <x:c r="AA63" s="94"/>
      <x:c r="AB63" s="93"/>
      <x:c r="AC63" s="44">
        <x:f t="shared" si="4"/>
        <x:v>0</x:v>
      </x:c>
      <x:c r="AD63" s="94"/>
      <x:c r="AE63" s="96"/>
      <x:c r="AF63" s="44">
        <x:f t="shared" si="5"/>
        <x:v>7060</x:v>
      </x:c>
      <x:c r="AG63" s="94">
        <x:v>1</x:v>
      </x:c>
      <x:c r="AH63" s="44">
        <x:f t="shared" si="12"/>
        <x:v>18700</x:v>
      </x:c>
      <x:c r="AI63" s="94">
        <x:v>1</x:v>
      </x:c>
      <x:c r="AJ63" s="93"/>
      <x:c r="AK63" s="44">
        <x:f t="shared" si="6"/>
        <x:v>-6310</x:v>
      </x:c>
      <x:c r="AL63" s="97">
        <x:v>1</x:v>
      </x:c>
      <x:c r="AM63" s="44">
        <x:f t="shared" si="11"/>
        <x:v>0</x:v>
      </x:c>
      <x:c r="AN63" s="94"/>
      <x:c r="AO63" s="44">
        <x:v>-7225</x:v>
      </x:c>
      <x:c r="AP63" s="94"/>
      <x:c r="AQ63" s="44">
        <x:f t="shared" si="7"/>
        <x:v>0</x:v>
      </x:c>
      <x:c r="AR63" s="94"/>
      <x:c r="AS63" s="44">
        <x:f t="shared" si="8"/>
        <x:v>0</x:v>
      </x:c>
      <x:c r="AT63" s="94"/>
      <x:c r="AU63" s="44" t="str">
        <x:f t="shared" si="9"/>
        <x:v/>
      </x:c>
      <x:c r="AV63" s="94"/>
      <x:c r="AW63" s="44" t="str">
        <x:f t="shared" si="10"/>
        <x:v/>
      </x:c>
      <x:c r="AX63" s="94"/>
    </x:row>
    <x:row r="64" spans="1:50" s="38" customFormat="1" ht="17.25" customHeight="1">
      <x:c r="A64" s="33"/>
      <x:c r="B64" s="162" t="s">
        <x:v>305</x:v>
      </x:c>
      <x:c r="C64" s="151">
        <x:v>57</x:v>
      </x:c>
      <x:c r="D64" s="158">
        <x:v>1</x:v>
      </x:c>
      <x:c r="E64" s="161" t="s">
        <x:v>35</x:v>
      </x:c>
      <x:c r="F64" s="58">
        <x:f t="shared" si="0"/>
        <x:v>18125</x:v>
      </x:c>
      <x:c r="G64" s="159"/>
      <x:c r="H64" s="159"/>
      <x:c r="I64" s="45"/>
      <x:c r="J64" s="99"/>
      <x:c r="K64" s="157"/>
      <x:c r="L64" s="99"/>
      <x:c r="M64" s="45"/>
      <x:c r="N64" s="99"/>
      <x:c r="O64" s="84"/>
      <x:c r="P64" s="84"/>
      <x:c r="Q64" s="84"/>
      <x:c r="R64" s="44">
        <x:f t="shared" si="1"/>
        <x:v>0</x:v>
      </x:c>
      <x:c r="S64" s="44">
        <x:v>-11200</x:v>
      </x:c>
      <x:c r="T64" s="44"/>
      <x:c r="U64" s="83"/>
      <x:c r="V64" s="90"/>
      <x:c r="W64" s="44">
        <x:f t="shared" si="2"/>
        <x:v>0</x:v>
      </x:c>
      <x:c r="X64" s="94"/>
      <x:c r="Y64" s="93"/>
      <x:c r="Z64" s="44">
        <x:f t="shared" si="3"/>
        <x:v>0</x:v>
      </x:c>
      <x:c r="AA64" s="94"/>
      <x:c r="AB64" s="93"/>
      <x:c r="AC64" s="44">
        <x:f t="shared" si="4"/>
        <x:v>0</x:v>
      </x:c>
      <x:c r="AD64" s="94"/>
      <x:c r="AE64" s="96"/>
      <x:c r="AF64" s="44">
        <x:f t="shared" si="5"/>
        <x:v>7060</x:v>
      </x:c>
      <x:c r="AG64" s="94">
        <x:v>1</x:v>
      </x:c>
      <x:c r="AH64" s="44">
        <x:f t="shared" si="12"/>
        <x:v>18700</x:v>
      </x:c>
      <x:c r="AI64" s="94">
        <x:v>1</x:v>
      </x:c>
      <x:c r="AJ64" s="93"/>
      <x:c r="AK64" s="44">
        <x:f t="shared" si="6"/>
        <x:v>-6310</x:v>
      </x:c>
      <x:c r="AL64" s="97">
        <x:v>1</x:v>
      </x:c>
      <x:c r="AM64" s="44">
        <x:f t="shared" si="11"/>
        <x:v>0</x:v>
      </x:c>
      <x:c r="AN64" s="94"/>
      <x:c r="AO64" s="44">
        <x:v>9875</x:v>
      </x:c>
      <x:c r="AP64" s="94"/>
      <x:c r="AQ64" s="44">
        <x:f t="shared" si="7"/>
        <x:v>0</x:v>
      </x:c>
      <x:c r="AR64" s="94"/>
      <x:c r="AS64" s="44">
        <x:f t="shared" si="8"/>
        <x:v>0</x:v>
      </x:c>
      <x:c r="AT64" s="94"/>
      <x:c r="AU64" s="44" t="str">
        <x:f t="shared" si="9"/>
        <x:v/>
      </x:c>
      <x:c r="AV64" s="94"/>
      <x:c r="AW64" s="44" t="str">
        <x:f t="shared" si="10"/>
        <x:v/>
      </x:c>
      <x:c r="AX64" s="94"/>
    </x:row>
    <x:row r="65" spans="1:50" s="38" customFormat="1" ht="17.25" customHeight="1">
      <x:c r="A65" s="33"/>
      <x:c r="B65" s="162" t="s">
        <x:v>247</x:v>
      </x:c>
      <x:c r="C65" s="151">
        <x:v>58</x:v>
      </x:c>
      <x:c r="D65" s="158">
        <x:v>1</x:v>
      </x:c>
      <x:c r="E65" s="161" t="s">
        <x:v>89</x:v>
      </x:c>
      <x:c r="F65" s="58">
        <x:f t="shared" si="0"/>
        <x:v>29325</x:v>
      </x:c>
      <x:c r="G65" s="159"/>
      <x:c r="H65" s="159"/>
      <x:c r="I65" s="45"/>
      <x:c r="J65" s="99"/>
      <x:c r="K65" s="157"/>
      <x:c r="L65" s="99"/>
      <x:c r="M65" s="45"/>
      <x:c r="N65" s="99"/>
      <x:c r="O65" s="84"/>
      <x:c r="P65" s="84"/>
      <x:c r="Q65" s="84"/>
      <x:c r="R65" s="44">
        <x:f t="shared" si="1"/>
        <x:v>0</x:v>
      </x:c>
      <x:c r="S65" s="44"/>
      <x:c r="T65" s="44"/>
      <x:c r="U65" s="83"/>
      <x:c r="V65" s="90"/>
      <x:c r="W65" s="44">
        <x:f t="shared" si="2"/>
        <x:v>0</x:v>
      </x:c>
      <x:c r="X65" s="94"/>
      <x:c r="Y65" s="93"/>
      <x:c r="Z65" s="44">
        <x:f t="shared" si="3"/>
        <x:v>0</x:v>
      </x:c>
      <x:c r="AA65" s="94"/>
      <x:c r="AB65" s="93"/>
      <x:c r="AC65" s="44">
        <x:f t="shared" si="4"/>
        <x:v>0</x:v>
      </x:c>
      <x:c r="AD65" s="94"/>
      <x:c r="AE65" s="96"/>
      <x:c r="AF65" s="44">
        <x:f t="shared" si="5"/>
        <x:v>7060</x:v>
      </x:c>
      <x:c r="AG65" s="94">
        <x:v>1</x:v>
      </x:c>
      <x:c r="AH65" s="44">
        <x:f t="shared" si="12"/>
        <x:v>18700</x:v>
      </x:c>
      <x:c r="AI65" s="94">
        <x:v>1</x:v>
      </x:c>
      <x:c r="AJ65" s="93"/>
      <x:c r="AK65" s="44">
        <x:f t="shared" si="6"/>
        <x:v>-6310</x:v>
      </x:c>
      <x:c r="AL65" s="97">
        <x:v>1</x:v>
      </x:c>
      <x:c r="AM65" s="44">
        <x:f t="shared" si="11"/>
        <x:v>0</x:v>
      </x:c>
      <x:c r="AN65" s="94"/>
      <x:c r="AO65" s="44">
        <x:v>9875</x:v>
      </x:c>
      <x:c r="AP65" s="94"/>
      <x:c r="AQ65" s="44">
        <x:f t="shared" si="7"/>
        <x:v>0</x:v>
      </x:c>
      <x:c r="AR65" s="94"/>
      <x:c r="AS65" s="44">
        <x:f t="shared" si="8"/>
        <x:v>0</x:v>
      </x:c>
      <x:c r="AT65" s="94"/>
      <x:c r="AU65" s="44" t="str">
        <x:f t="shared" si="9"/>
        <x:v/>
      </x:c>
      <x:c r="AV65" s="94"/>
      <x:c r="AW65" s="44" t="str">
        <x:f t="shared" si="10"/>
        <x:v/>
      </x:c>
      <x:c r="AX65" s="94"/>
    </x:row>
    <x:row r="66" spans="1:50" s="38" customFormat="1" ht="17.25" customHeight="1">
      <x:c r="A66" s="33"/>
      <x:c r="B66" s="162"/>
      <x:c r="C66" s="151">
        <x:v>59</x:v>
      </x:c>
      <x:c r="D66" s="137">
        <x:v>1</x:v>
      </x:c>
      <x:c r="E66" s="164" t="s">
        <x:v>407</x:v>
      </x:c>
      <x:c r="F66" s="58">
        <x:f t="shared" si="0"/>
        <x:v>-43050</x:v>
      </x:c>
      <x:c r="G66" s="159"/>
      <x:c r="H66" s="159"/>
      <x:c r="I66" s="45"/>
      <x:c r="J66" s="99"/>
      <x:c r="K66" s="157"/>
      <x:c r="L66" s="99"/>
      <x:c r="M66" s="45"/>
      <x:c r="N66" s="99"/>
      <x:c r="O66" s="84"/>
      <x:c r="P66" s="84"/>
      <x:c r="Q66" s="84"/>
      <x:c r="R66" s="44">
        <x:f t="shared" si="1"/>
        <x:v>0</x:v>
      </x:c>
      <x:c r="S66" s="44">
        <x:v>-11200</x:v>
      </x:c>
      <x:c r="T66" s="44"/>
      <x:c r="U66" s="83"/>
      <x:c r="V66" s="90"/>
      <x:c r="W66" s="44"/>
      <x:c r="X66" s="94"/>
      <x:c r="Y66" s="93"/>
      <x:c r="Z66" s="44">
        <x:f t="shared" si="3"/>
        <x:v>0</x:v>
      </x:c>
      <x:c r="AA66" s="94"/>
      <x:c r="AB66" s="93"/>
      <x:c r="AC66" s="44">
        <x:f t="shared" si="4"/>
        <x:v>0</x:v>
      </x:c>
      <x:c r="AD66" s="94"/>
      <x:c r="AE66" s="96"/>
      <x:c r="AF66" s="44">
        <x:f t="shared" si="5"/>
        <x:v>0</x:v>
      </x:c>
      <x:c r="AG66" s="94"/>
      <x:c r="AH66" s="44">
        <x:f t="shared" si="12"/>
        <x:v>0</x:v>
      </x:c>
      <x:c r="AI66" s="94"/>
      <x:c r="AJ66" s="93"/>
      <x:c r="AK66" s="44">
        <x:f t="shared" si="6"/>
        <x:v>0</x:v>
      </x:c>
      <x:c r="AL66" s="97"/>
      <x:c r="AM66" s="44">
        <x:f t="shared" si="11"/>
        <x:v>0</x:v>
      </x:c>
      <x:c r="AN66" s="94"/>
      <x:c r="AO66" s="44">
        <x:v>-31850</x:v>
      </x:c>
      <x:c r="AP66" s="94"/>
      <x:c r="AQ66" s="44">
        <x:f t="shared" si="7"/>
        <x:v>0</x:v>
      </x:c>
      <x:c r="AR66" s="94"/>
      <x:c r="AS66" s="44">
        <x:f t="shared" si="8"/>
        <x:v>0</x:v>
      </x:c>
      <x:c r="AT66" s="94"/>
      <x:c r="AU66" s="44" t="str">
        <x:f t="shared" si="9"/>
        <x:v/>
      </x:c>
      <x:c r="AV66" s="94"/>
      <x:c r="AW66" s="44"/>
      <x:c r="AX66" s="94"/>
    </x:row>
    <x:row r="67" spans="1:50" s="38" customFormat="1" ht="17.25" customHeight="1">
      <x:c r="A67" s="33"/>
      <x:c r="B67" s="152" t="s">
        <x:v>361</x:v>
      </x:c>
      <x:c r="C67" s="151">
        <x:v>60</x:v>
      </x:c>
      <x:c r="D67" s="137">
        <x:v>2</x:v>
      </x:c>
      <x:c r="E67" s="57" t="s">
        <x:v>81</x:v>
      </x:c>
      <x:c r="F67" s="58">
        <x:f t="shared" si="0"/>
        <x:v>33305</x:v>
      </x:c>
      <x:c r="G67" s="59"/>
      <x:c r="H67" s="59"/>
      <x:c r="I67" s="45"/>
      <x:c r="J67" s="99"/>
      <x:c r="K67" s="157"/>
      <x:c r="L67" s="99"/>
      <x:c r="M67" s="45"/>
      <x:c r="N67" s="99"/>
      <x:c r="O67" s="84"/>
      <x:c r="P67" s="84"/>
      <x:c r="Q67" s="84"/>
      <x:c r="R67" s="44">
        <x:f t="shared" si="1"/>
        <x:v>0</x:v>
      </x:c>
      <x:c r="S67" s="44">
        <x:v>-11200</x:v>
      </x:c>
      <x:c r="T67" s="44"/>
      <x:c r="U67" s="83"/>
      <x:c r="V67" s="90"/>
      <x:c r="W67" s="44">
        <x:f t="shared" ref="W67:W127" si="13">$W$3*X67</x:f>
        <x:v>0</x:v>
      </x:c>
      <x:c r="X67" s="94"/>
      <x:c r="Y67" s="93"/>
      <x:c r="Z67" s="44">
        <x:f t="shared" si="3"/>
        <x:v>0</x:v>
      </x:c>
      <x:c r="AA67" s="94"/>
      <x:c r="AB67" s="93"/>
      <x:c r="AC67" s="44">
        <x:f t="shared" si="4"/>
        <x:v>0</x:v>
      </x:c>
      <x:c r="AD67" s="94"/>
      <x:c r="AE67" s="96"/>
      <x:c r="AF67" s="44">
        <x:f t="shared" si="5"/>
        <x:v>7060</x:v>
      </x:c>
      <x:c r="AG67" s="94">
        <x:v>1</x:v>
      </x:c>
      <x:c r="AH67" s="44">
        <x:f t="shared" si="12"/>
        <x:v>18700</x:v>
      </x:c>
      <x:c r="AI67" s="94">
        <x:v>1</x:v>
      </x:c>
      <x:c r="AJ67" s="93"/>
      <x:c r="AK67" s="44">
        <x:f t="shared" si="6"/>
        <x:v>-6310</x:v>
      </x:c>
      <x:c r="AL67" s="97">
        <x:v>1</x:v>
      </x:c>
      <x:c r="AM67" s="44">
        <x:f t="shared" si="11"/>
        <x:v>0</x:v>
      </x:c>
      <x:c r="AN67" s="94"/>
      <x:c r="AO67" s="44">
        <x:v>25055</x:v>
      </x:c>
      <x:c r="AP67" s="94"/>
      <x:c r="AQ67" s="44">
        <x:f t="shared" si="7"/>
        <x:v>0</x:v>
      </x:c>
      <x:c r="AR67" s="94"/>
      <x:c r="AS67" s="44">
        <x:f t="shared" si="8"/>
        <x:v>0</x:v>
      </x:c>
      <x:c r="AT67" s="94"/>
      <x:c r="AU67" s="44" t="str">
        <x:f t="shared" si="9"/>
        <x:v/>
      </x:c>
      <x:c r="AV67" s="94"/>
      <x:c r="AW67" s="44" t="str">
        <x:f t="shared" ref="AW67:AW127" si="14">IF(ISNUMBER(AX67),AX67*$AW$3,"")</x:f>
        <x:v/>
      </x:c>
      <x:c r="AX67" s="94"/>
    </x:row>
    <x:row r="68" spans="1:50" s="38" customFormat="1" ht="17.25" customHeight="1">
      <x:c r="A68" s="33"/>
      <x:c r="B68" s="152" t="s">
        <x:v>298</x:v>
      </x:c>
      <x:c r="C68" s="151">
        <x:v>61</x:v>
      </x:c>
      <x:c r="D68" s="137">
        <x:v>2</x:v>
      </x:c>
      <x:c r="E68" s="57" t="s">
        <x:v>60</x:v>
      </x:c>
      <x:c r="F68" s="58">
        <x:f t="shared" si="0"/>
        <x:v>33305</x:v>
      </x:c>
      <x:c r="G68" s="59"/>
      <x:c r="H68" s="59"/>
      <x:c r="I68" s="45"/>
      <x:c r="J68" s="99"/>
      <x:c r="K68" s="157"/>
      <x:c r="L68" s="99"/>
      <x:c r="M68" s="45"/>
      <x:c r="N68" s="99"/>
      <x:c r="O68" s="84"/>
      <x:c r="P68" s="84"/>
      <x:c r="Q68" s="84"/>
      <x:c r="R68" s="44">
        <x:f t="shared" si="1"/>
        <x:v>0</x:v>
      </x:c>
      <x:c r="S68" s="44">
        <x:v>-11200</x:v>
      </x:c>
      <x:c r="T68" s="44"/>
      <x:c r="U68" s="83"/>
      <x:c r="V68" s="90"/>
      <x:c r="W68" s="44">
        <x:f t="shared" si="13"/>
        <x:v>0</x:v>
      </x:c>
      <x:c r="X68" s="94"/>
      <x:c r="Y68" s="93"/>
      <x:c r="Z68" s="44">
        <x:f t="shared" si="3"/>
        <x:v>0</x:v>
      </x:c>
      <x:c r="AA68" s="94"/>
      <x:c r="AB68" s="93"/>
      <x:c r="AC68" s="44">
        <x:f t="shared" si="4"/>
        <x:v>0</x:v>
      </x:c>
      <x:c r="AD68" s="94"/>
      <x:c r="AE68" s="96"/>
      <x:c r="AF68" s="44">
        <x:f t="shared" si="5"/>
        <x:v>7060</x:v>
      </x:c>
      <x:c r="AG68" s="94">
        <x:v>1</x:v>
      </x:c>
      <x:c r="AH68" s="44">
        <x:f t="shared" si="12"/>
        <x:v>18700</x:v>
      </x:c>
      <x:c r="AI68" s="94">
        <x:v>1</x:v>
      </x:c>
      <x:c r="AJ68" s="93"/>
      <x:c r="AK68" s="44">
        <x:f t="shared" si="6"/>
        <x:v>-6310</x:v>
      </x:c>
      <x:c r="AL68" s="97">
        <x:v>1</x:v>
      </x:c>
      <x:c r="AM68" s="44">
        <x:f t="shared" si="11"/>
        <x:v>0</x:v>
      </x:c>
      <x:c r="AN68" s="94"/>
      <x:c r="AO68" s="44">
        <x:v>25055</x:v>
      </x:c>
      <x:c r="AP68" s="94"/>
      <x:c r="AQ68" s="44">
        <x:f t="shared" si="7"/>
        <x:v>0</x:v>
      </x:c>
      <x:c r="AR68" s="94"/>
      <x:c r="AS68" s="44">
        <x:f t="shared" si="8"/>
        <x:v>0</x:v>
      </x:c>
      <x:c r="AT68" s="94"/>
      <x:c r="AU68" s="44" t="str">
        <x:f t="shared" si="9"/>
        <x:v/>
      </x:c>
      <x:c r="AV68" s="94"/>
      <x:c r="AW68" s="44" t="str">
        <x:f t="shared" si="14"/>
        <x:v/>
      </x:c>
      <x:c r="AX68" s="94"/>
    </x:row>
    <x:row r="69" spans="1:50" s="38" customFormat="1" ht="17.25" customHeight="1">
      <x:c r="A69" s="33"/>
      <x:c r="B69" s="152" t="s">
        <x:v>296</x:v>
      </x:c>
      <x:c r="C69" s="151">
        <x:v>62</x:v>
      </x:c>
      <x:c r="D69" s="137">
        <x:v>2</x:v>
      </x:c>
      <x:c r="E69" s="57" t="s">
        <x:v>144</x:v>
      </x:c>
      <x:c r="F69" s="58">
        <x:f t="shared" si="0"/>
        <x:v>33305</x:v>
      </x:c>
      <x:c r="G69" s="59"/>
      <x:c r="H69" s="59"/>
      <x:c r="I69" s="45"/>
      <x:c r="J69" s="99"/>
      <x:c r="K69" s="157"/>
      <x:c r="L69" s="99"/>
      <x:c r="M69" s="45"/>
      <x:c r="N69" s="99"/>
      <x:c r="O69" s="84"/>
      <x:c r="P69" s="84"/>
      <x:c r="Q69" s="84"/>
      <x:c r="R69" s="44">
        <x:f t="shared" si="1"/>
        <x:v>0</x:v>
      </x:c>
      <x:c r="S69" s="44">
        <x:v>-11200</x:v>
      </x:c>
      <x:c r="T69" s="44"/>
      <x:c r="U69" s="83"/>
      <x:c r="V69" s="90"/>
      <x:c r="W69" s="44">
        <x:f t="shared" si="13"/>
        <x:v>0</x:v>
      </x:c>
      <x:c r="X69" s="94"/>
      <x:c r="Y69" s="93"/>
      <x:c r="Z69" s="44">
        <x:f t="shared" si="3"/>
        <x:v>0</x:v>
      </x:c>
      <x:c r="AA69" s="94"/>
      <x:c r="AB69" s="93"/>
      <x:c r="AC69" s="44">
        <x:f t="shared" si="4"/>
        <x:v>0</x:v>
      </x:c>
      <x:c r="AD69" s="94"/>
      <x:c r="AE69" s="96"/>
      <x:c r="AF69" s="44">
        <x:f t="shared" si="5"/>
        <x:v>7060</x:v>
      </x:c>
      <x:c r="AG69" s="94">
        <x:v>1</x:v>
      </x:c>
      <x:c r="AH69" s="44">
        <x:f t="shared" si="12"/>
        <x:v>18700</x:v>
      </x:c>
      <x:c r="AI69" s="94">
        <x:v>1</x:v>
      </x:c>
      <x:c r="AJ69" s="93"/>
      <x:c r="AK69" s="44">
        <x:f t="shared" si="6"/>
        <x:v>-6310</x:v>
      </x:c>
      <x:c r="AL69" s="97">
        <x:v>1</x:v>
      </x:c>
      <x:c r="AM69" s="44">
        <x:f t="shared" si="11"/>
        <x:v>0</x:v>
      </x:c>
      <x:c r="AN69" s="94"/>
      <x:c r="AO69" s="44">
        <x:v>25055</x:v>
      </x:c>
      <x:c r="AP69" s="94"/>
      <x:c r="AQ69" s="44">
        <x:f t="shared" si="7"/>
        <x:v>0</x:v>
      </x:c>
      <x:c r="AR69" s="94"/>
      <x:c r="AS69" s="44">
        <x:f t="shared" si="8"/>
        <x:v>0</x:v>
      </x:c>
      <x:c r="AT69" s="94"/>
      <x:c r="AU69" s="44" t="str">
        <x:f t="shared" si="9"/>
        <x:v/>
      </x:c>
      <x:c r="AV69" s="94"/>
      <x:c r="AW69" s="44" t="str">
        <x:f t="shared" si="14"/>
        <x:v/>
      </x:c>
      <x:c r="AX69" s="94"/>
    </x:row>
    <x:row r="70" spans="1:50" s="38" customFormat="1" ht="17.25" customHeight="1">
      <x:c r="A70" s="33"/>
      <x:c r="B70" s="152" t="s">
        <x:v>261</x:v>
      </x:c>
      <x:c r="C70" s="151">
        <x:v>63</x:v>
      </x:c>
      <x:c r="D70" s="137">
        <x:v>2</x:v>
      </x:c>
      <x:c r="E70" s="57" t="s">
        <x:v>96</x:v>
      </x:c>
      <x:c r="F70" s="58">
        <x:f t="shared" si="0"/>
        <x:v>33305</x:v>
      </x:c>
      <x:c r="G70" s="59"/>
      <x:c r="H70" s="59"/>
      <x:c r="I70" s="45"/>
      <x:c r="J70" s="99"/>
      <x:c r="K70" s="157"/>
      <x:c r="L70" s="99"/>
      <x:c r="M70" s="45"/>
      <x:c r="N70" s="99"/>
      <x:c r="O70" s="84"/>
      <x:c r="P70" s="84"/>
      <x:c r="Q70" s="84"/>
      <x:c r="R70" s="44">
        <x:f t="shared" si="1"/>
        <x:v>0</x:v>
      </x:c>
      <x:c r="S70" s="44">
        <x:v>-11200</x:v>
      </x:c>
      <x:c r="T70" s="44"/>
      <x:c r="U70" s="83"/>
      <x:c r="V70" s="90"/>
      <x:c r="W70" s="44">
        <x:f t="shared" si="13"/>
        <x:v>0</x:v>
      </x:c>
      <x:c r="X70" s="94"/>
      <x:c r="Y70" s="93"/>
      <x:c r="Z70" s="44">
        <x:f t="shared" si="3"/>
        <x:v>0</x:v>
      </x:c>
      <x:c r="AA70" s="94"/>
      <x:c r="AB70" s="93"/>
      <x:c r="AC70" s="44">
        <x:f t="shared" si="4"/>
        <x:v>0</x:v>
      </x:c>
      <x:c r="AD70" s="94"/>
      <x:c r="AE70" s="96"/>
      <x:c r="AF70" s="44">
        <x:f t="shared" si="5"/>
        <x:v>7060</x:v>
      </x:c>
      <x:c r="AG70" s="94">
        <x:v>1</x:v>
      </x:c>
      <x:c r="AH70" s="44">
        <x:f t="shared" si="12"/>
        <x:v>18700</x:v>
      </x:c>
      <x:c r="AI70" s="94">
        <x:v>1</x:v>
      </x:c>
      <x:c r="AJ70" s="93"/>
      <x:c r="AK70" s="44">
        <x:f t="shared" si="6"/>
        <x:v>-6310</x:v>
      </x:c>
      <x:c r="AL70" s="97">
        <x:v>1</x:v>
      </x:c>
      <x:c r="AM70" s="44">
        <x:f t="shared" si="11"/>
        <x:v>0</x:v>
      </x:c>
      <x:c r="AN70" s="94"/>
      <x:c r="AO70" s="44">
        <x:v>25055</x:v>
      </x:c>
      <x:c r="AP70" s="94"/>
      <x:c r="AQ70" s="44">
        <x:f t="shared" si="7"/>
        <x:v>0</x:v>
      </x:c>
      <x:c r="AR70" s="94"/>
      <x:c r="AS70" s="44">
        <x:f t="shared" si="8"/>
        <x:v>0</x:v>
      </x:c>
      <x:c r="AT70" s="94"/>
      <x:c r="AU70" s="44" t="str">
        <x:f t="shared" si="9"/>
        <x:v/>
      </x:c>
      <x:c r="AV70" s="94"/>
      <x:c r="AW70" s="44" t="str">
        <x:f t="shared" si="14"/>
        <x:v/>
      </x:c>
      <x:c r="AX70" s="94"/>
    </x:row>
    <x:row r="71" spans="1:50" s="38" customFormat="1" ht="17.25" customHeight="1">
      <x:c r="A71" s="33"/>
      <x:c r="B71" s="152" t="s">
        <x:v>326</x:v>
      </x:c>
      <x:c r="C71" s="151">
        <x:v>64</x:v>
      </x:c>
      <x:c r="D71" s="137">
        <x:v>2</x:v>
      </x:c>
      <x:c r="E71" s="57" t="s">
        <x:v>99</x:v>
      </x:c>
      <x:c r="F71" s="58">
        <x:f t="shared" si="0"/>
        <x:v>33305</x:v>
      </x:c>
      <x:c r="G71" s="59"/>
      <x:c r="H71" s="59"/>
      <x:c r="I71" s="45"/>
      <x:c r="J71" s="99"/>
      <x:c r="K71" s="157"/>
      <x:c r="L71" s="99"/>
      <x:c r="M71" s="45"/>
      <x:c r="N71" s="99"/>
      <x:c r="O71" s="84"/>
      <x:c r="P71" s="84"/>
      <x:c r="Q71" s="84"/>
      <x:c r="R71" s="44">
        <x:f t="shared" si="1"/>
        <x:v>0</x:v>
      </x:c>
      <x:c r="S71" s="44">
        <x:v>-11200</x:v>
      </x:c>
      <x:c r="T71" s="44"/>
      <x:c r="U71" s="83"/>
      <x:c r="V71" s="90"/>
      <x:c r="W71" s="44">
        <x:f t="shared" si="13"/>
        <x:v>0</x:v>
      </x:c>
      <x:c r="X71" s="94"/>
      <x:c r="Y71" s="93"/>
      <x:c r="Z71" s="44">
        <x:f t="shared" si="3"/>
        <x:v>0</x:v>
      </x:c>
      <x:c r="AA71" s="94"/>
      <x:c r="AB71" s="93"/>
      <x:c r="AC71" s="44">
        <x:f t="shared" si="4"/>
        <x:v>0</x:v>
      </x:c>
      <x:c r="AD71" s="94"/>
      <x:c r="AE71" s="96"/>
      <x:c r="AF71" s="44">
        <x:f t="shared" si="5"/>
        <x:v>7060</x:v>
      </x:c>
      <x:c r="AG71" s="94">
        <x:v>1</x:v>
      </x:c>
      <x:c r="AH71" s="44">
        <x:f t="shared" si="12"/>
        <x:v>18700</x:v>
      </x:c>
      <x:c r="AI71" s="94">
        <x:v>1</x:v>
      </x:c>
      <x:c r="AJ71" s="93"/>
      <x:c r="AK71" s="44">
        <x:f t="shared" si="6"/>
        <x:v>-6310</x:v>
      </x:c>
      <x:c r="AL71" s="97">
        <x:v>1</x:v>
      </x:c>
      <x:c r="AM71" s="44">
        <x:f t="shared" si="11"/>
        <x:v>0</x:v>
      </x:c>
      <x:c r="AN71" s="94"/>
      <x:c r="AO71" s="44">
        <x:v>25055</x:v>
      </x:c>
      <x:c r="AP71" s="94"/>
      <x:c r="AQ71" s="44">
        <x:f t="shared" si="7"/>
        <x:v>0</x:v>
      </x:c>
      <x:c r="AR71" s="94"/>
      <x:c r="AS71" s="44">
        <x:f t="shared" si="8"/>
        <x:v>0</x:v>
      </x:c>
      <x:c r="AT71" s="94"/>
      <x:c r="AU71" s="44" t="str">
        <x:f t="shared" si="9"/>
        <x:v/>
      </x:c>
      <x:c r="AV71" s="94"/>
      <x:c r="AW71" s="44" t="str">
        <x:f t="shared" si="14"/>
        <x:v/>
      </x:c>
      <x:c r="AX71" s="94"/>
    </x:row>
    <x:row r="72" spans="1:50" s="38" customFormat="1" ht="17.25" customHeight="1">
      <x:c r="A72" s="33"/>
      <x:c r="B72" s="152" t="s">
        <x:v>374</x:v>
      </x:c>
      <x:c r="C72" s="151">
        <x:v>65</x:v>
      </x:c>
      <x:c r="D72" s="137">
        <x:v>2</x:v>
      </x:c>
      <x:c r="E72" s="57" t="s">
        <x:v>100</x:v>
      </x:c>
      <x:c r="F72" s="58">
        <x:f t="shared" si="0"/>
        <x:v>25705</x:v>
      </x:c>
      <x:c r="G72" s="59"/>
      <x:c r="H72" s="59"/>
      <x:c r="I72" s="45"/>
      <x:c r="J72" s="99"/>
      <x:c r="K72" s="157"/>
      <x:c r="L72" s="99"/>
      <x:c r="M72" s="45"/>
      <x:c r="N72" s="99"/>
      <x:c r="O72" s="84"/>
      <x:c r="P72" s="84"/>
      <x:c r="Q72" s="84"/>
      <x:c r="R72" s="44">
        <x:f t="shared" si="1"/>
        <x:v>0</x:v>
      </x:c>
      <x:c r="S72" s="44">
        <x:v>-11200</x:v>
      </x:c>
      <x:c r="T72" s="44"/>
      <x:c r="U72" s="83"/>
      <x:c r="V72" s="90"/>
      <x:c r="W72" s="44">
        <x:f t="shared" si="13"/>
        <x:v>0</x:v>
      </x:c>
      <x:c r="X72" s="94"/>
      <x:c r="Y72" s="93"/>
      <x:c r="Z72" s="44">
        <x:f t="shared" si="3"/>
        <x:v>0</x:v>
      </x:c>
      <x:c r="AA72" s="94"/>
      <x:c r="AB72" s="93"/>
      <x:c r="AC72" s="44">
        <x:f t="shared" si="4"/>
        <x:v>0</x:v>
      </x:c>
      <x:c r="AD72" s="94"/>
      <x:c r="AE72" s="96"/>
      <x:c r="AF72" s="44">
        <x:f t="shared" si="5"/>
        <x:v>7060</x:v>
      </x:c>
      <x:c r="AG72" s="94">
        <x:v>1</x:v>
      </x:c>
      <x:c r="AH72" s="44">
        <x:f t="shared" si="12"/>
        <x:v>18700</x:v>
      </x:c>
      <x:c r="AI72" s="94">
        <x:v>1</x:v>
      </x:c>
      <x:c r="AJ72" s="93"/>
      <x:c r="AK72" s="44">
        <x:f t="shared" si="6"/>
        <x:v>-6310</x:v>
      </x:c>
      <x:c r="AL72" s="97">
        <x:v>1</x:v>
      </x:c>
      <x:c r="AM72" s="44">
        <x:f t="shared" si="11"/>
        <x:v>0</x:v>
      </x:c>
      <x:c r="AN72" s="94"/>
      <x:c r="AO72" s="44">
        <x:v>17455</x:v>
      </x:c>
      <x:c r="AP72" s="94"/>
      <x:c r="AQ72" s="44">
        <x:f t="shared" si="7"/>
        <x:v>0</x:v>
      </x:c>
      <x:c r="AR72" s="94"/>
      <x:c r="AS72" s="44">
        <x:f t="shared" si="8"/>
        <x:v>0</x:v>
      </x:c>
      <x:c r="AT72" s="94"/>
      <x:c r="AU72" s="44" t="str">
        <x:f t="shared" si="9"/>
        <x:v/>
      </x:c>
      <x:c r="AV72" s="94"/>
      <x:c r="AW72" s="44" t="str">
        <x:f t="shared" si="14"/>
        <x:v/>
      </x:c>
      <x:c r="AX72" s="94"/>
    </x:row>
    <x:row r="73" spans="1:50" s="38" customFormat="1" ht="17.25" customHeight="1">
      <x:c r="A73" s="33"/>
      <x:c r="B73" s="152" t="s">
        <x:v>288</x:v>
      </x:c>
      <x:c r="C73" s="151">
        <x:v>66</x:v>
      </x:c>
      <x:c r="D73" s="137">
        <x:v>2</x:v>
      </x:c>
      <x:c r="E73" s="57" t="s">
        <x:v>86</x:v>
      </x:c>
      <x:c r="F73" s="58">
        <x:f t="shared" si="0"/>
        <x:v>39735</x:v>
      </x:c>
      <x:c r="G73" s="59"/>
      <x:c r="H73" s="59"/>
      <x:c r="I73" s="45"/>
      <x:c r="J73" s="99"/>
      <x:c r="K73" s="157"/>
      <x:c r="L73" s="99"/>
      <x:c r="M73" s="45"/>
      <x:c r="N73" s="99"/>
      <x:c r="O73" s="84"/>
      <x:c r="P73" s="84"/>
      <x:c r="Q73" s="84"/>
      <x:c r="R73" s="44">
        <x:f t="shared" si="1"/>
        <x:v>0</x:v>
      </x:c>
      <x:c r="S73" s="44">
        <x:v>-11200</x:v>
      </x:c>
      <x:c r="T73" s="44"/>
      <x:c r="U73" s="83"/>
      <x:c r="V73" s="90"/>
      <x:c r="W73" s="44">
        <x:f t="shared" si="13"/>
        <x:v>0</x:v>
      </x:c>
      <x:c r="X73" s="94"/>
      <x:c r="Y73" s="93"/>
      <x:c r="Z73" s="44">
        <x:f t="shared" si="3"/>
        <x:v>0</x:v>
      </x:c>
      <x:c r="AA73" s="94"/>
      <x:c r="AB73" s="93"/>
      <x:c r="AC73" s="44">
        <x:f t="shared" si="4"/>
        <x:v>0</x:v>
      </x:c>
      <x:c r="AD73" s="94"/>
      <x:c r="AE73" s="96"/>
      <x:c r="AF73" s="44">
        <x:f t="shared" si="5"/>
        <x:v>7060</x:v>
      </x:c>
      <x:c r="AG73" s="94">
        <x:v>1</x:v>
      </x:c>
      <x:c r="AH73" s="44">
        <x:v>25130</x:v>
      </x:c>
      <x:c r="AI73" s="94">
        <x:v>1</x:v>
      </x:c>
      <x:c r="AJ73" s="93"/>
      <x:c r="AK73" s="44">
        <x:f t="shared" si="6"/>
        <x:v>-6310</x:v>
      </x:c>
      <x:c r="AL73" s="97">
        <x:v>1</x:v>
      </x:c>
      <x:c r="AM73" s="44">
        <x:f t="shared" si="11"/>
        <x:v>0</x:v>
      </x:c>
      <x:c r="AN73" s="94"/>
      <x:c r="AO73" s="44">
        <x:v>25055</x:v>
      </x:c>
      <x:c r="AP73" s="94"/>
      <x:c r="AQ73" s="44">
        <x:f t="shared" si="7"/>
        <x:v>0</x:v>
      </x:c>
      <x:c r="AR73" s="94"/>
      <x:c r="AS73" s="44">
        <x:f t="shared" si="8"/>
        <x:v>0</x:v>
      </x:c>
      <x:c r="AT73" s="94"/>
      <x:c r="AU73" s="44" t="str">
        <x:f t="shared" si="9"/>
        <x:v/>
      </x:c>
      <x:c r="AV73" s="94"/>
      <x:c r="AW73" s="44" t="str">
        <x:f t="shared" si="14"/>
        <x:v/>
      </x:c>
      <x:c r="AX73" s="94"/>
    </x:row>
    <x:row r="74" spans="1:50" s="38" customFormat="1" ht="17.25" customHeight="1">
      <x:c r="A74" s="33"/>
      <x:c r="B74" s="152" t="s">
        <x:v>331</x:v>
      </x:c>
      <x:c r="C74" s="151">
        <x:v>67</x:v>
      </x:c>
      <x:c r="D74" s="137">
        <x:v>2</x:v>
      </x:c>
      <x:c r="E74" s="57" t="s">
        <x:v>85</x:v>
      </x:c>
      <x:c r="F74" s="58">
        <x:f t="shared" si="0"/>
        <x:v>1728305</x:v>
      </x:c>
      <x:c r="G74" s="59"/>
      <x:c r="H74" s="59"/>
      <x:c r="I74" s="45">
        <x:v>1020000</x:v>
      </x:c>
      <x:c r="J74" s="99" t="s">
        <x:v>206</x:v>
      </x:c>
      <x:c r="K74" s="157">
        <x:f>232500+232500</x:f>
        <x:v>465000</x:v>
      </x:c>
      <x:c r="L74" s="99" t="s">
        <x:v>3</x:v>
      </x:c>
      <x:c r="M74" s="45">
        <x:f>97500+97500</x:f>
        <x:v>195000</x:v>
      </x:c>
      <x:c r="N74" s="99" t="s">
        <x:v>3</x:v>
      </x:c>
      <x:c r="O74" s="84"/>
      <x:c r="P74" s="84"/>
      <x:c r="Q74" s="84"/>
      <x:c r="R74" s="44">
        <x:f t="shared" si="1"/>
        <x:v>0</x:v>
      </x:c>
      <x:c r="S74" s="44">
        <x:v>-11200</x:v>
      </x:c>
      <x:c r="T74" s="44"/>
      <x:c r="U74" s="83"/>
      <x:c r="V74" s="90"/>
      <x:c r="W74" s="44">
        <x:f t="shared" si="13"/>
        <x:v>0</x:v>
      </x:c>
      <x:c r="X74" s="94"/>
      <x:c r="Y74" s="93"/>
      <x:c r="Z74" s="44">
        <x:f t="shared" si="3"/>
        <x:v>15000</x:v>
      </x:c>
      <x:c r="AA74" s="94">
        <x:v>1</x:v>
      </x:c>
      <x:c r="AB74" s="93" t="s">
        <x:v>4</x:v>
      </x:c>
      <x:c r="AC74" s="44">
        <x:f t="shared" si="4"/>
        <x:v>0</x:v>
      </x:c>
      <x:c r="AD74" s="94"/>
      <x:c r="AE74" s="96"/>
      <x:c r="AF74" s="44">
        <x:f t="shared" si="5"/>
        <x:v>7060</x:v>
      </x:c>
      <x:c r="AG74" s="94">
        <x:v>1</x:v>
      </x:c>
      <x:c r="AH74" s="44">
        <x:f t="shared" si="12"/>
        <x:v>18700</x:v>
      </x:c>
      <x:c r="AI74" s="94">
        <x:v>1</x:v>
      </x:c>
      <x:c r="AJ74" s="93"/>
      <x:c r="AK74" s="44">
        <x:f t="shared" si="6"/>
        <x:v>-6310</x:v>
      </x:c>
      <x:c r="AL74" s="97">
        <x:v>1</x:v>
      </x:c>
      <x:c r="AM74" s="44">
        <x:f t="shared" si="11"/>
        <x:v>0</x:v>
      </x:c>
      <x:c r="AN74" s="94"/>
      <x:c r="AO74" s="44">
        <x:v>25055</x:v>
      </x:c>
      <x:c r="AP74" s="94"/>
      <x:c r="AQ74" s="44">
        <x:f t="shared" si="7"/>
        <x:v>0</x:v>
      </x:c>
      <x:c r="AR74" s="94"/>
      <x:c r="AS74" s="44">
        <x:f t="shared" si="8"/>
        <x:v>0</x:v>
      </x:c>
      <x:c r="AT74" s="94"/>
      <x:c r="AU74" s="44" t="str">
        <x:f t="shared" si="9"/>
        <x:v/>
      </x:c>
      <x:c r="AV74" s="94"/>
      <x:c r="AW74" s="44" t="str">
        <x:f t="shared" si="14"/>
        <x:v/>
      </x:c>
      <x:c r="AX74" s="94"/>
    </x:row>
    <x:row r="75" spans="1:50" s="38" customFormat="1" ht="17.25" customHeight="1">
      <x:c r="A75" s="33"/>
      <x:c r="B75" s="152" t="s">
        <x:v>275</x:v>
      </x:c>
      <x:c r="C75" s="151">
        <x:v>68</x:v>
      </x:c>
      <x:c r="D75" s="137">
        <x:v>2</x:v>
      </x:c>
      <x:c r="E75" s="57" t="s">
        <x:v>24</x:v>
      </x:c>
      <x:c r="F75" s="58">
        <x:f t="shared" si="0"/>
        <x:v>33305</x:v>
      </x:c>
      <x:c r="G75" s="59"/>
      <x:c r="H75" s="59"/>
      <x:c r="I75" s="45"/>
      <x:c r="J75" s="99"/>
      <x:c r="K75" s="157"/>
      <x:c r="L75" s="99"/>
      <x:c r="M75" s="45"/>
      <x:c r="N75" s="99"/>
      <x:c r="O75" s="84"/>
      <x:c r="P75" s="84"/>
      <x:c r="Q75" s="84"/>
      <x:c r="R75" s="44">
        <x:f t="shared" si="1"/>
        <x:v>0</x:v>
      </x:c>
      <x:c r="S75" s="44">
        <x:v>-11200</x:v>
      </x:c>
      <x:c r="T75" s="44"/>
      <x:c r="U75" s="83"/>
      <x:c r="V75" s="90"/>
      <x:c r="W75" s="44">
        <x:f t="shared" si="13"/>
        <x:v>0</x:v>
      </x:c>
      <x:c r="X75" s="94"/>
      <x:c r="Y75" s="93"/>
      <x:c r="Z75" s="44">
        <x:f t="shared" si="3"/>
        <x:v>0</x:v>
      </x:c>
      <x:c r="AA75" s="94"/>
      <x:c r="AB75" s="93"/>
      <x:c r="AC75" s="44">
        <x:f t="shared" si="4"/>
        <x:v>0</x:v>
      </x:c>
      <x:c r="AD75" s="94"/>
      <x:c r="AE75" s="96"/>
      <x:c r="AF75" s="44">
        <x:f t="shared" si="5"/>
        <x:v>7060</x:v>
      </x:c>
      <x:c r="AG75" s="94">
        <x:v>1</x:v>
      </x:c>
      <x:c r="AH75" s="44">
        <x:f t="shared" si="12"/>
        <x:v>18700</x:v>
      </x:c>
      <x:c r="AI75" s="94">
        <x:v>1</x:v>
      </x:c>
      <x:c r="AJ75" s="93"/>
      <x:c r="AK75" s="44">
        <x:f t="shared" si="6"/>
        <x:v>-6310</x:v>
      </x:c>
      <x:c r="AL75" s="97">
        <x:v>1</x:v>
      </x:c>
      <x:c r="AM75" s="44">
        <x:f t="shared" si="11"/>
        <x:v>0</x:v>
      </x:c>
      <x:c r="AN75" s="94"/>
      <x:c r="AO75" s="44">
        <x:v>25055</x:v>
      </x:c>
      <x:c r="AP75" s="94"/>
      <x:c r="AQ75" s="44">
        <x:f t="shared" si="7"/>
        <x:v>0</x:v>
      </x:c>
      <x:c r="AR75" s="94"/>
      <x:c r="AS75" s="44">
        <x:f t="shared" si="8"/>
        <x:v>0</x:v>
      </x:c>
      <x:c r="AT75" s="94"/>
      <x:c r="AU75" s="44" t="str">
        <x:f t="shared" si="9"/>
        <x:v/>
      </x:c>
      <x:c r="AV75" s="94"/>
      <x:c r="AW75" s="44" t="str">
        <x:f t="shared" si="14"/>
        <x:v/>
      </x:c>
      <x:c r="AX75" s="94"/>
    </x:row>
    <x:row r="76" spans="1:50" s="38" customFormat="1" ht="17.25" customHeight="1">
      <x:c r="A76" s="33"/>
      <x:c r="B76" s="152" t="s">
        <x:v>334</x:v>
      </x:c>
      <x:c r="C76" s="151">
        <x:v>69</x:v>
      </x:c>
      <x:c r="D76" s="137">
        <x:v>2</x:v>
      </x:c>
      <x:c r="E76" s="57" t="s">
        <x:v>159</x:v>
      </x:c>
      <x:c r="F76" s="58">
        <x:f t="shared" si="0"/>
        <x:v>33305</x:v>
      </x:c>
      <x:c r="G76" s="59"/>
      <x:c r="H76" s="59"/>
      <x:c r="I76" s="45"/>
      <x:c r="J76" s="99"/>
      <x:c r="K76" s="157"/>
      <x:c r="L76" s="99"/>
      <x:c r="M76" s="45"/>
      <x:c r="N76" s="99"/>
      <x:c r="O76" s="84"/>
      <x:c r="P76" s="84"/>
      <x:c r="Q76" s="84"/>
      <x:c r="R76" s="44">
        <x:f t="shared" si="1"/>
        <x:v>0</x:v>
      </x:c>
      <x:c r="S76" s="44">
        <x:v>-11200</x:v>
      </x:c>
      <x:c r="T76" s="44"/>
      <x:c r="U76" s="83"/>
      <x:c r="V76" s="90"/>
      <x:c r="W76" s="44">
        <x:f t="shared" si="13"/>
        <x:v>0</x:v>
      </x:c>
      <x:c r="X76" s="94"/>
      <x:c r="Y76" s="93"/>
      <x:c r="Z76" s="44">
        <x:f t="shared" si="3"/>
        <x:v>0</x:v>
      </x:c>
      <x:c r="AA76" s="94"/>
      <x:c r="AB76" s="93"/>
      <x:c r="AC76" s="44">
        <x:f t="shared" si="4"/>
        <x:v>0</x:v>
      </x:c>
      <x:c r="AD76" s="94"/>
      <x:c r="AE76" s="96"/>
      <x:c r="AF76" s="44">
        <x:f t="shared" si="5"/>
        <x:v>7060</x:v>
      </x:c>
      <x:c r="AG76" s="94">
        <x:v>1</x:v>
      </x:c>
      <x:c r="AH76" s="44">
        <x:f t="shared" si="12"/>
        <x:v>18700</x:v>
      </x:c>
      <x:c r="AI76" s="94">
        <x:v>1</x:v>
      </x:c>
      <x:c r="AJ76" s="93"/>
      <x:c r="AK76" s="44">
        <x:f t="shared" si="6"/>
        <x:v>-6310</x:v>
      </x:c>
      <x:c r="AL76" s="97">
        <x:v>1</x:v>
      </x:c>
      <x:c r="AM76" s="44">
        <x:f t="shared" si="11"/>
        <x:v>0</x:v>
      </x:c>
      <x:c r="AN76" s="94"/>
      <x:c r="AO76" s="44">
        <x:v>25055</x:v>
      </x:c>
      <x:c r="AP76" s="94"/>
      <x:c r="AQ76" s="44">
        <x:f t="shared" si="7"/>
        <x:v>0</x:v>
      </x:c>
      <x:c r="AR76" s="94"/>
      <x:c r="AS76" s="44">
        <x:f t="shared" si="8"/>
        <x:v>0</x:v>
      </x:c>
      <x:c r="AT76" s="94"/>
      <x:c r="AU76" s="44" t="str">
        <x:f t="shared" si="9"/>
        <x:v/>
      </x:c>
      <x:c r="AV76" s="94"/>
      <x:c r="AW76" s="44" t="str">
        <x:f t="shared" si="14"/>
        <x:v/>
      </x:c>
      <x:c r="AX76" s="94"/>
    </x:row>
    <x:row r="77" spans="1:50" s="38" customFormat="1" ht="17.25" customHeight="1">
      <x:c r="A77" s="33"/>
      <x:c r="B77" s="152" t="s">
        <x:v>248</x:v>
      </x:c>
      <x:c r="C77" s="151">
        <x:v>70</x:v>
      </x:c>
      <x:c r="D77" s="137">
        <x:v>2</x:v>
      </x:c>
      <x:c r="E77" s="57" t="s">
        <x:v>63</x:v>
      </x:c>
      <x:c r="F77" s="58">
        <x:f>SUM(I77:M77,R77:T77,W77,Z77,AC77,AF77,AH77,AK77,AM77,AO77,AQ77,AS77,AU77,AW77,)-SUM(O77:Q77,U77)</x:f>
        <x:v>139235</x:v>
      </x:c>
      <x:c r="G77" s="59"/>
      <x:c r="H77" s="59"/>
      <x:c r="I77" s="45"/>
      <x:c r="J77" s="99"/>
      <x:c r="K77" s="157"/>
      <x:c r="L77" s="99"/>
      <x:c r="M77" s="45"/>
      <x:c r="N77" s="99"/>
      <x:c r="O77" s="84"/>
      <x:c r="P77" s="84"/>
      <x:c r="Q77" s="84"/>
      <x:c r="R77" s="44">
        <x:f t="shared" si="1"/>
        <x:v>0</x:v>
      </x:c>
      <x:c r="S77" s="44">
        <x:v>-11200</x:v>
      </x:c>
      <x:c r="T77" s="44"/>
      <x:c r="U77" s="83"/>
      <x:c r="V77" s="90"/>
      <x:c r="W77" s="44">
        <x:f>$W$3*X77</x:f>
        <x:v>0</x:v>
      </x:c>
      <x:c r="X77" s="94"/>
      <x:c r="Y77" s="93"/>
      <x:c r="Z77" s="44">
        <x:f>$Z$3*AA77</x:f>
        <x:v>0</x:v>
      </x:c>
      <x:c r="AA77" s="94"/>
      <x:c r="AB77" s="93"/>
      <x:c r="AC77" s="44">
        <x:f t="shared" si="4"/>
        <x:v>0</x:v>
      </x:c>
      <x:c r="AD77" s="94"/>
      <x:c r="AE77" s="96"/>
      <x:c r="AF77" s="44">
        <x:f t="shared" si="5"/>
        <x:v>7060</x:v>
      </x:c>
      <x:c r="AG77" s="94">
        <x:v>1</x:v>
      </x:c>
      <x:c r="AH77" s="44">
        <x:f t="shared" si="12"/>
        <x:v>18700</x:v>
      </x:c>
      <x:c r="AI77" s="94">
        <x:v>1</x:v>
      </x:c>
      <x:c r="AJ77" s="93"/>
      <x:c r="AK77" s="44">
        <x:f t="shared" si="6"/>
        <x:v>-6310</x:v>
      </x:c>
      <x:c r="AL77" s="97">
        <x:v>1</x:v>
      </x:c>
      <x:c r="AM77" s="44">
        <x:f t="shared" si="11"/>
        <x:v>0</x:v>
      </x:c>
      <x:c r="AN77" s="94"/>
      <x:c r="AO77" s="44">
        <x:v>130985</x:v>
      </x:c>
      <x:c r="AP77" s="94"/>
      <x:c r="AQ77" s="44">
        <x:f>IF(ISNUMBER(AR77),AR77*$AQ$3,0)</x:f>
        <x:v>0</x:v>
      </x:c>
      <x:c r="AR77" s="94"/>
      <x:c r="AS77" s="44">
        <x:f t="shared" si="8"/>
        <x:v>0</x:v>
      </x:c>
      <x:c r="AT77" s="94"/>
      <x:c r="AU77" s="44" t="str">
        <x:f>IF(ISNUMBER(AV77),AV77*$AU$3,"")</x:f>
        <x:v/>
      </x:c>
      <x:c r="AV77" s="94"/>
      <x:c r="AW77" s="44" t="str">
        <x:f>IF(ISNUMBER(AX77),AX77*$AW$3,"")</x:f>
        <x:v/>
      </x:c>
      <x:c r="AX77" s="94"/>
    </x:row>
    <x:row r="78" spans="1:50" s="38" customFormat="1" ht="17.25" customHeight="1">
      <x:c r="A78" s="33"/>
      <x:c r="B78" s="152" t="s">
        <x:v>303</x:v>
      </x:c>
      <x:c r="C78" s="151">
        <x:v>71</x:v>
      </x:c>
      <x:c r="D78" s="137">
        <x:v>2</x:v>
      </x:c>
      <x:c r="E78" s="57" t="s">
        <x:v>61</x:v>
      </x:c>
      <x:c r="F78" s="58">
        <x:f t="shared" si="0"/>
        <x:v>33305</x:v>
      </x:c>
      <x:c r="G78" s="59"/>
      <x:c r="H78" s="59"/>
      <x:c r="I78" s="45"/>
      <x:c r="J78" s="99"/>
      <x:c r="K78" s="157"/>
      <x:c r="L78" s="99"/>
      <x:c r="M78" s="45"/>
      <x:c r="N78" s="99"/>
      <x:c r="O78" s="84"/>
      <x:c r="P78" s="84"/>
      <x:c r="Q78" s="84"/>
      <x:c r="R78" s="44">
        <x:f t="shared" si="1"/>
        <x:v>0</x:v>
      </x:c>
      <x:c r="S78" s="44">
        <x:v>-11200</x:v>
      </x:c>
      <x:c r="T78" s="44"/>
      <x:c r="U78" s="83"/>
      <x:c r="V78" s="90"/>
      <x:c r="W78" s="44">
        <x:f t="shared" si="13"/>
        <x:v>0</x:v>
      </x:c>
      <x:c r="X78" s="94"/>
      <x:c r="Y78" s="93"/>
      <x:c r="Z78" s="44">
        <x:f t="shared" si="3"/>
        <x:v>0</x:v>
      </x:c>
      <x:c r="AA78" s="94"/>
      <x:c r="AB78" s="93"/>
      <x:c r="AC78" s="44">
        <x:f t="shared" si="4"/>
        <x:v>0</x:v>
      </x:c>
      <x:c r="AD78" s="94"/>
      <x:c r="AE78" s="96"/>
      <x:c r="AF78" s="44">
        <x:f t="shared" si="5"/>
        <x:v>7060</x:v>
      </x:c>
      <x:c r="AG78" s="94">
        <x:v>1</x:v>
      </x:c>
      <x:c r="AH78" s="44">
        <x:f t="shared" si="12"/>
        <x:v>18700</x:v>
      </x:c>
      <x:c r="AI78" s="94">
        <x:v>1</x:v>
      </x:c>
      <x:c r="AJ78" s="93"/>
      <x:c r="AK78" s="44">
        <x:f t="shared" si="6"/>
        <x:v>-6310</x:v>
      </x:c>
      <x:c r="AL78" s="97">
        <x:v>1</x:v>
      </x:c>
      <x:c r="AM78" s="44">
        <x:f t="shared" si="11"/>
        <x:v>0</x:v>
      </x:c>
      <x:c r="AN78" s="94"/>
      <x:c r="AO78" s="44">
        <x:v>25055</x:v>
      </x:c>
      <x:c r="AP78" s="94"/>
      <x:c r="AQ78" s="44">
        <x:f t="shared" si="7"/>
        <x:v>0</x:v>
      </x:c>
      <x:c r="AR78" s="94"/>
      <x:c r="AS78" s="44">
        <x:f t="shared" si="8"/>
        <x:v>0</x:v>
      </x:c>
      <x:c r="AT78" s="94"/>
      <x:c r="AU78" s="44" t="str">
        <x:f t="shared" si="9"/>
        <x:v/>
      </x:c>
      <x:c r="AV78" s="94"/>
      <x:c r="AW78" s="44" t="str">
        <x:f t="shared" si="14"/>
        <x:v/>
      </x:c>
      <x:c r="AX78" s="94"/>
    </x:row>
    <x:row r="79" spans="1:50" s="38" customFormat="1" ht="17.25" customHeight="1">
      <x:c r="A79" s="33"/>
      <x:c r="B79" s="152" t="s">
        <x:v>262</x:v>
      </x:c>
      <x:c r="C79" s="151">
        <x:v>72</x:v>
      </x:c>
      <x:c r="D79" s="137">
        <x:v>2</x:v>
      </x:c>
      <x:c r="E79" s="57" t="s">
        <x:v>21</x:v>
      </x:c>
      <x:c r="F79" s="58">
        <x:f t="shared" si="0"/>
        <x:v>39735</x:v>
      </x:c>
      <x:c r="G79" s="59"/>
      <x:c r="H79" s="59"/>
      <x:c r="I79" s="45"/>
      <x:c r="J79" s="99"/>
      <x:c r="K79" s="157"/>
      <x:c r="L79" s="99"/>
      <x:c r="M79" s="45"/>
      <x:c r="N79" s="99"/>
      <x:c r="O79" s="84"/>
      <x:c r="P79" s="84"/>
      <x:c r="Q79" s="84"/>
      <x:c r="R79" s="44">
        <x:f t="shared" si="1"/>
        <x:v>0</x:v>
      </x:c>
      <x:c r="S79" s="44">
        <x:v>-11200</x:v>
      </x:c>
      <x:c r="T79" s="44"/>
      <x:c r="U79" s="83"/>
      <x:c r="V79" s="90"/>
      <x:c r="W79" s="44">
        <x:f t="shared" si="13"/>
        <x:v>0</x:v>
      </x:c>
      <x:c r="X79" s="94"/>
      <x:c r="Y79" s="93"/>
      <x:c r="Z79" s="44">
        <x:f t="shared" si="3"/>
        <x:v>0</x:v>
      </x:c>
      <x:c r="AA79" s="94"/>
      <x:c r="AB79" s="93"/>
      <x:c r="AC79" s="44">
        <x:f t="shared" si="4"/>
        <x:v>0</x:v>
      </x:c>
      <x:c r="AD79" s="94"/>
      <x:c r="AE79" s="96"/>
      <x:c r="AF79" s="44">
        <x:f t="shared" si="5"/>
        <x:v>7060</x:v>
      </x:c>
      <x:c r="AG79" s="94">
        <x:v>1</x:v>
      </x:c>
      <x:c r="AH79" s="44">
        <x:v>25130</x:v>
      </x:c>
      <x:c r="AI79" s="94">
        <x:v>1</x:v>
      </x:c>
      <x:c r="AJ79" s="93"/>
      <x:c r="AK79" s="44">
        <x:f t="shared" si="6"/>
        <x:v>-6310</x:v>
      </x:c>
      <x:c r="AL79" s="97">
        <x:v>1</x:v>
      </x:c>
      <x:c r="AM79" s="44">
        <x:f t="shared" si="11"/>
        <x:v>0</x:v>
      </x:c>
      <x:c r="AN79" s="94"/>
      <x:c r="AO79" s="44">
        <x:v>25055</x:v>
      </x:c>
      <x:c r="AP79" s="94"/>
      <x:c r="AQ79" s="44">
        <x:f t="shared" si="7"/>
        <x:v>0</x:v>
      </x:c>
      <x:c r="AR79" s="94"/>
      <x:c r="AS79" s="44">
        <x:f t="shared" si="8"/>
        <x:v>0</x:v>
      </x:c>
      <x:c r="AT79" s="94"/>
      <x:c r="AU79" s="44" t="str">
        <x:f t="shared" si="9"/>
        <x:v/>
      </x:c>
      <x:c r="AV79" s="94"/>
      <x:c r="AW79" s="44" t="str">
        <x:f t="shared" si="14"/>
        <x:v/>
      </x:c>
      <x:c r="AX79" s="94"/>
    </x:row>
    <x:row r="80" spans="1:50" s="38" customFormat="1" ht="17.25" customHeight="1">
      <x:c r="A80" s="33"/>
      <x:c r="B80" s="152" t="s">
        <x:v>270</x:v>
      </x:c>
      <x:c r="C80" s="151">
        <x:v>73</x:v>
      </x:c>
      <x:c r="D80" s="137">
        <x:v>2</x:v>
      </x:c>
      <x:c r="E80" s="57" t="s">
        <x:v>116</x:v>
      </x:c>
      <x:c r="F80" s="58">
        <x:f t="shared" si="0"/>
        <x:v>33305</x:v>
      </x:c>
      <x:c r="G80" s="59"/>
      <x:c r="H80" s="59"/>
      <x:c r="I80" s="45"/>
      <x:c r="J80" s="99"/>
      <x:c r="K80" s="157"/>
      <x:c r="L80" s="99"/>
      <x:c r="M80" s="45"/>
      <x:c r="N80" s="99"/>
      <x:c r="O80" s="84"/>
      <x:c r="P80" s="84"/>
      <x:c r="Q80" s="84"/>
      <x:c r="R80" s="44">
        <x:f t="shared" si="1"/>
        <x:v>0</x:v>
      </x:c>
      <x:c r="S80" s="44">
        <x:v>-11200</x:v>
      </x:c>
      <x:c r="T80" s="44"/>
      <x:c r="U80" s="83"/>
      <x:c r="V80" s="90"/>
      <x:c r="W80" s="44">
        <x:f t="shared" si="13"/>
        <x:v>0</x:v>
      </x:c>
      <x:c r="X80" s="94"/>
      <x:c r="Y80" s="93"/>
      <x:c r="Z80" s="44">
        <x:f t="shared" si="3"/>
        <x:v>0</x:v>
      </x:c>
      <x:c r="AA80" s="94"/>
      <x:c r="AB80" s="93"/>
      <x:c r="AC80" s="44">
        <x:f t="shared" si="4"/>
        <x:v>0</x:v>
      </x:c>
      <x:c r="AD80" s="94"/>
      <x:c r="AE80" s="96"/>
      <x:c r="AF80" s="44">
        <x:f t="shared" si="5"/>
        <x:v>7060</x:v>
      </x:c>
      <x:c r="AG80" s="94">
        <x:v>1</x:v>
      </x:c>
      <x:c r="AH80" s="44">
        <x:f t="shared" si="12"/>
        <x:v>18700</x:v>
      </x:c>
      <x:c r="AI80" s="94">
        <x:v>1</x:v>
      </x:c>
      <x:c r="AJ80" s="93"/>
      <x:c r="AK80" s="44">
        <x:f t="shared" si="6"/>
        <x:v>-6310</x:v>
      </x:c>
      <x:c r="AL80" s="97">
        <x:v>1</x:v>
      </x:c>
      <x:c r="AM80" s="44">
        <x:f t="shared" si="11"/>
        <x:v>0</x:v>
      </x:c>
      <x:c r="AN80" s="94"/>
      <x:c r="AO80" s="44">
        <x:v>25055</x:v>
      </x:c>
      <x:c r="AP80" s="94"/>
      <x:c r="AQ80" s="44">
        <x:f t="shared" si="7"/>
        <x:v>0</x:v>
      </x:c>
      <x:c r="AR80" s="94"/>
      <x:c r="AS80" s="44">
        <x:f t="shared" si="8"/>
        <x:v>0</x:v>
      </x:c>
      <x:c r="AT80" s="94"/>
      <x:c r="AU80" s="44" t="str">
        <x:f t="shared" si="9"/>
        <x:v/>
      </x:c>
      <x:c r="AV80" s="94"/>
      <x:c r="AW80" s="44" t="str">
        <x:f t="shared" si="14"/>
        <x:v/>
      </x:c>
      <x:c r="AX80" s="94"/>
    </x:row>
    <x:row r="81" spans="1:50" s="38" customFormat="1" ht="17.25" customHeight="1">
      <x:c r="A81" s="33"/>
      <x:c r="B81" s="152" t="s">
        <x:v>318</x:v>
      </x:c>
      <x:c r="C81" s="151">
        <x:v>74</x:v>
      </x:c>
      <x:c r="D81" s="137">
        <x:v>2</x:v>
      </x:c>
      <x:c r="E81" s="57" t="s">
        <x:v>112</x:v>
      </x:c>
      <x:c r="F81" s="58">
        <x:f t="shared" si="0"/>
        <x:v>33305</x:v>
      </x:c>
      <x:c r="G81" s="59"/>
      <x:c r="H81" s="59"/>
      <x:c r="I81" s="45"/>
      <x:c r="J81" s="99"/>
      <x:c r="K81" s="157"/>
      <x:c r="L81" s="99"/>
      <x:c r="M81" s="45"/>
      <x:c r="N81" s="99"/>
      <x:c r="O81" s="84"/>
      <x:c r="P81" s="84"/>
      <x:c r="Q81" s="84"/>
      <x:c r="R81" s="44">
        <x:f t="shared" si="1"/>
        <x:v>0</x:v>
      </x:c>
      <x:c r="S81" s="44">
        <x:v>-11200</x:v>
      </x:c>
      <x:c r="T81" s="44"/>
      <x:c r="U81" s="83"/>
      <x:c r="V81" s="90"/>
      <x:c r="W81" s="44">
        <x:f t="shared" si="13"/>
        <x:v>0</x:v>
      </x:c>
      <x:c r="X81" s="94"/>
      <x:c r="Y81" s="93"/>
      <x:c r="Z81" s="44">
        <x:f t="shared" si="3"/>
        <x:v>0</x:v>
      </x:c>
      <x:c r="AA81" s="94"/>
      <x:c r="AB81" s="93"/>
      <x:c r="AC81" s="44">
        <x:f t="shared" si="4"/>
        <x:v>0</x:v>
      </x:c>
      <x:c r="AD81" s="94"/>
      <x:c r="AE81" s="96"/>
      <x:c r="AF81" s="44">
        <x:f t="shared" si="5"/>
        <x:v>7060</x:v>
      </x:c>
      <x:c r="AG81" s="94">
        <x:v>1</x:v>
      </x:c>
      <x:c r="AH81" s="44">
        <x:f t="shared" si="12"/>
        <x:v>18700</x:v>
      </x:c>
      <x:c r="AI81" s="94">
        <x:v>1</x:v>
      </x:c>
      <x:c r="AJ81" s="93"/>
      <x:c r="AK81" s="44">
        <x:f t="shared" si="6"/>
        <x:v>-6310</x:v>
      </x:c>
      <x:c r="AL81" s="97">
        <x:v>1</x:v>
      </x:c>
      <x:c r="AM81" s="44">
        <x:f t="shared" si="11"/>
        <x:v>0</x:v>
      </x:c>
      <x:c r="AN81" s="94"/>
      <x:c r="AO81" s="44">
        <x:v>25055</x:v>
      </x:c>
      <x:c r="AP81" s="94"/>
      <x:c r="AQ81" s="44">
        <x:f t="shared" si="7"/>
        <x:v>0</x:v>
      </x:c>
      <x:c r="AR81" s="94"/>
      <x:c r="AS81" s="44">
        <x:f t="shared" si="8"/>
        <x:v>0</x:v>
      </x:c>
      <x:c r="AT81" s="94"/>
      <x:c r="AU81" s="44" t="str">
        <x:f t="shared" si="9"/>
        <x:v/>
      </x:c>
      <x:c r="AV81" s="94"/>
      <x:c r="AW81" s="44" t="str">
        <x:f t="shared" si="14"/>
        <x:v/>
      </x:c>
      <x:c r="AX81" s="94"/>
    </x:row>
    <x:row r="82" spans="1:50" s="38" customFormat="1" ht="17.25" customHeight="1">
      <x:c r="A82" s="33"/>
      <x:c r="B82" s="152" t="s">
        <x:v>358</x:v>
      </x:c>
      <x:c r="C82" s="151">
        <x:v>75</x:v>
      </x:c>
      <x:c r="D82" s="137">
        <x:v>2</x:v>
      </x:c>
      <x:c r="E82" s="57" t="s">
        <x:v>123</x:v>
      </x:c>
      <x:c r="F82" s="58">
        <x:f t="shared" si="0"/>
        <x:v>33305</x:v>
      </x:c>
      <x:c r="G82" s="59"/>
      <x:c r="H82" s="59"/>
      <x:c r="I82" s="45"/>
      <x:c r="J82" s="99"/>
      <x:c r="K82" s="157"/>
      <x:c r="L82" s="99"/>
      <x:c r="M82" s="45"/>
      <x:c r="N82" s="99"/>
      <x:c r="O82" s="84"/>
      <x:c r="P82" s="84"/>
      <x:c r="Q82" s="84"/>
      <x:c r="R82" s="44">
        <x:f t="shared" si="1"/>
        <x:v>0</x:v>
      </x:c>
      <x:c r="S82" s="44">
        <x:v>-11200</x:v>
      </x:c>
      <x:c r="T82" s="44"/>
      <x:c r="U82" s="83"/>
      <x:c r="V82" s="90"/>
      <x:c r="W82" s="44">
        <x:f t="shared" si="13"/>
        <x:v>0</x:v>
      </x:c>
      <x:c r="X82" s="94"/>
      <x:c r="Y82" s="93"/>
      <x:c r="Z82" s="44">
        <x:f t="shared" si="3"/>
        <x:v>0</x:v>
      </x:c>
      <x:c r="AA82" s="94"/>
      <x:c r="AB82" s="93"/>
      <x:c r="AC82" s="44">
        <x:f t="shared" si="4"/>
        <x:v>0</x:v>
      </x:c>
      <x:c r="AD82" s="94"/>
      <x:c r="AE82" s="96"/>
      <x:c r="AF82" s="44">
        <x:f t="shared" si="5"/>
        <x:v>7060</x:v>
      </x:c>
      <x:c r="AG82" s="94">
        <x:v>1</x:v>
      </x:c>
      <x:c r="AH82" s="44">
        <x:f t="shared" si="12"/>
        <x:v>18700</x:v>
      </x:c>
      <x:c r="AI82" s="94">
        <x:v>1</x:v>
      </x:c>
      <x:c r="AJ82" s="93"/>
      <x:c r="AK82" s="44">
        <x:f t="shared" si="6"/>
        <x:v>-6310</x:v>
      </x:c>
      <x:c r="AL82" s="97">
        <x:v>1</x:v>
      </x:c>
      <x:c r="AM82" s="44">
        <x:f t="shared" si="11"/>
        <x:v>0</x:v>
      </x:c>
      <x:c r="AN82" s="94"/>
      <x:c r="AO82" s="44">
        <x:v>25055</x:v>
      </x:c>
      <x:c r="AP82" s="94"/>
      <x:c r="AQ82" s="44">
        <x:f t="shared" si="7"/>
        <x:v>0</x:v>
      </x:c>
      <x:c r="AR82" s="94"/>
      <x:c r="AS82" s="44">
        <x:f t="shared" si="8"/>
        <x:v>0</x:v>
      </x:c>
      <x:c r="AT82" s="94"/>
      <x:c r="AU82" s="44" t="str">
        <x:f t="shared" si="9"/>
        <x:v/>
      </x:c>
      <x:c r="AV82" s="94"/>
      <x:c r="AW82" s="44" t="str">
        <x:f t="shared" si="14"/>
        <x:v/>
      </x:c>
      <x:c r="AX82" s="94"/>
    </x:row>
    <x:row r="83" spans="1:50" s="38" customFormat="1" ht="17.25" customHeight="1">
      <x:c r="A83" s="33"/>
      <x:c r="B83" s="152" t="s">
        <x:v>330</x:v>
      </x:c>
      <x:c r="C83" s="151">
        <x:v>76</x:v>
      </x:c>
      <x:c r="D83" s="137">
        <x:v>2</x:v>
      </x:c>
      <x:c r="E83" s="57" t="s">
        <x:v>79</x:v>
      </x:c>
      <x:c r="F83" s="58">
        <x:f t="shared" si="0"/>
        <x:v>33305</x:v>
      </x:c>
      <x:c r="G83" s="59"/>
      <x:c r="H83" s="59"/>
      <x:c r="I83" s="45"/>
      <x:c r="J83" s="99"/>
      <x:c r="K83" s="157"/>
      <x:c r="L83" s="99"/>
      <x:c r="M83" s="45"/>
      <x:c r="N83" s="99"/>
      <x:c r="O83" s="84"/>
      <x:c r="P83" s="84"/>
      <x:c r="Q83" s="84"/>
      <x:c r="R83" s="44">
        <x:f t="shared" si="1"/>
        <x:v>0</x:v>
      </x:c>
      <x:c r="S83" s="44">
        <x:v>-11200</x:v>
      </x:c>
      <x:c r="T83" s="44"/>
      <x:c r="U83" s="83"/>
      <x:c r="V83" s="90"/>
      <x:c r="W83" s="44">
        <x:f t="shared" si="13"/>
        <x:v>0</x:v>
      </x:c>
      <x:c r="X83" s="94"/>
      <x:c r="Y83" s="93"/>
      <x:c r="Z83" s="44">
        <x:f t="shared" si="3"/>
        <x:v>0</x:v>
      </x:c>
      <x:c r="AA83" s="94"/>
      <x:c r="AB83" s="93"/>
      <x:c r="AC83" s="44">
        <x:f t="shared" si="4"/>
        <x:v>0</x:v>
      </x:c>
      <x:c r="AD83" s="94"/>
      <x:c r="AE83" s="96"/>
      <x:c r="AF83" s="44">
        <x:f t="shared" si="5"/>
        <x:v>7060</x:v>
      </x:c>
      <x:c r="AG83" s="94">
        <x:v>1</x:v>
      </x:c>
      <x:c r="AH83" s="44">
        <x:f t="shared" si="12"/>
        <x:v>18700</x:v>
      </x:c>
      <x:c r="AI83" s="94">
        <x:v>1</x:v>
      </x:c>
      <x:c r="AJ83" s="93"/>
      <x:c r="AK83" s="44">
        <x:f t="shared" si="6"/>
        <x:v>-6310</x:v>
      </x:c>
      <x:c r="AL83" s="97">
        <x:v>1</x:v>
      </x:c>
      <x:c r="AM83" s="44">
        <x:f t="shared" si="11"/>
        <x:v>0</x:v>
      </x:c>
      <x:c r="AN83" s="94"/>
      <x:c r="AO83" s="44">
        <x:v>25055</x:v>
      </x:c>
      <x:c r="AP83" s="94"/>
      <x:c r="AQ83" s="44">
        <x:f t="shared" si="7"/>
        <x:v>0</x:v>
      </x:c>
      <x:c r="AR83" s="94"/>
      <x:c r="AS83" s="44">
        <x:f t="shared" si="8"/>
        <x:v>0</x:v>
      </x:c>
      <x:c r="AT83" s="94"/>
      <x:c r="AU83" s="44" t="str">
        <x:f t="shared" si="9"/>
        <x:v/>
      </x:c>
      <x:c r="AV83" s="94"/>
      <x:c r="AW83" s="44" t="str">
        <x:f t="shared" si="14"/>
        <x:v/>
      </x:c>
      <x:c r="AX83" s="94"/>
    </x:row>
    <x:row r="84" spans="1:50" s="38" customFormat="1" ht="17.25" customHeight="1">
      <x:c r="A84" s="33"/>
      <x:c r="B84" s="152" t="s">
        <x:v>349</x:v>
      </x:c>
      <x:c r="C84" s="151">
        <x:v>77</x:v>
      </x:c>
      <x:c r="D84" s="137">
        <x:v>2</x:v>
      </x:c>
      <x:c r="E84" s="57" t="s">
        <x:v>37</x:v>
      </x:c>
      <x:c r="F84" s="58">
        <x:f t="shared" si="0"/>
        <x:v>33305</x:v>
      </x:c>
      <x:c r="G84" s="59"/>
      <x:c r="H84" s="59"/>
      <x:c r="I84" s="45"/>
      <x:c r="J84" s="99"/>
      <x:c r="K84" s="157"/>
      <x:c r="L84" s="99"/>
      <x:c r="M84" s="45"/>
      <x:c r="N84" s="99"/>
      <x:c r="O84" s="84"/>
      <x:c r="P84" s="84"/>
      <x:c r="Q84" s="84"/>
      <x:c r="R84" s="44">
        <x:f t="shared" si="1"/>
        <x:v>0</x:v>
      </x:c>
      <x:c r="S84" s="44">
        <x:v>-11200</x:v>
      </x:c>
      <x:c r="T84" s="44"/>
      <x:c r="U84" s="83"/>
      <x:c r="V84" s="90"/>
      <x:c r="W84" s="44">
        <x:f t="shared" si="13"/>
        <x:v>0</x:v>
      </x:c>
      <x:c r="X84" s="94"/>
      <x:c r="Y84" s="93"/>
      <x:c r="Z84" s="44">
        <x:f t="shared" si="3"/>
        <x:v>0</x:v>
      </x:c>
      <x:c r="AA84" s="94"/>
      <x:c r="AB84" s="93"/>
      <x:c r="AC84" s="44">
        <x:f t="shared" si="4"/>
        <x:v>0</x:v>
      </x:c>
      <x:c r="AD84" s="94"/>
      <x:c r="AE84" s="96"/>
      <x:c r="AF84" s="44">
        <x:f t="shared" si="5"/>
        <x:v>7060</x:v>
      </x:c>
      <x:c r="AG84" s="94">
        <x:v>1</x:v>
      </x:c>
      <x:c r="AH84" s="44">
        <x:f t="shared" si="12"/>
        <x:v>18700</x:v>
      </x:c>
      <x:c r="AI84" s="94">
        <x:v>1</x:v>
      </x:c>
      <x:c r="AJ84" s="93"/>
      <x:c r="AK84" s="44">
        <x:f t="shared" si="6"/>
        <x:v>-6310</x:v>
      </x:c>
      <x:c r="AL84" s="97">
        <x:v>1</x:v>
      </x:c>
      <x:c r="AM84" s="44">
        <x:f t="shared" si="11"/>
        <x:v>0</x:v>
      </x:c>
      <x:c r="AN84" s="94"/>
      <x:c r="AO84" s="44">
        <x:v>25055</x:v>
      </x:c>
      <x:c r="AP84" s="94"/>
      <x:c r="AQ84" s="44">
        <x:f t="shared" si="7"/>
        <x:v>0</x:v>
      </x:c>
      <x:c r="AR84" s="94"/>
      <x:c r="AS84" s="44">
        <x:f t="shared" si="8"/>
        <x:v>0</x:v>
      </x:c>
      <x:c r="AT84" s="94"/>
      <x:c r="AU84" s="44" t="str">
        <x:f t="shared" si="9"/>
        <x:v/>
      </x:c>
      <x:c r="AV84" s="94"/>
      <x:c r="AW84" s="44" t="str">
        <x:f t="shared" si="14"/>
        <x:v/>
      </x:c>
      <x:c r="AX84" s="94"/>
    </x:row>
    <x:row r="85" spans="1:50" s="38" customFormat="1" ht="17.25" customHeight="1">
      <x:c r="A85" s="33"/>
      <x:c r="B85" s="152" t="s">
        <x:v>271</x:v>
      </x:c>
      <x:c r="C85" s="151">
        <x:v>78</x:v>
      </x:c>
      <x:c r="D85" s="137">
        <x:v>2</x:v>
      </x:c>
      <x:c r="E85" s="57" t="s">
        <x:v>139</x:v>
      </x:c>
      <x:c r="F85" s="58">
        <x:f t="shared" si="0"/>
        <x:v>33305</x:v>
      </x:c>
      <x:c r="G85" s="59"/>
      <x:c r="H85" s="59"/>
      <x:c r="I85" s="45"/>
      <x:c r="J85" s="99"/>
      <x:c r="K85" s="157"/>
      <x:c r="L85" s="99"/>
      <x:c r="M85" s="45"/>
      <x:c r="N85" s="99"/>
      <x:c r="O85" s="84"/>
      <x:c r="P85" s="84"/>
      <x:c r="Q85" s="84"/>
      <x:c r="R85" s="44">
        <x:f t="shared" si="1"/>
        <x:v>0</x:v>
      </x:c>
      <x:c r="S85" s="44">
        <x:v>-11200</x:v>
      </x:c>
      <x:c r="T85" s="44"/>
      <x:c r="U85" s="83"/>
      <x:c r="V85" s="90"/>
      <x:c r="W85" s="44">
        <x:f t="shared" si="13"/>
        <x:v>0</x:v>
      </x:c>
      <x:c r="X85" s="94"/>
      <x:c r="Y85" s="93"/>
      <x:c r="Z85" s="44">
        <x:f t="shared" si="3"/>
        <x:v>0</x:v>
      </x:c>
      <x:c r="AA85" s="94"/>
      <x:c r="AB85" s="93"/>
      <x:c r="AC85" s="44">
        <x:f t="shared" si="4"/>
        <x:v>0</x:v>
      </x:c>
      <x:c r="AD85" s="94"/>
      <x:c r="AE85" s="96"/>
      <x:c r="AF85" s="44">
        <x:f t="shared" si="5"/>
        <x:v>7060</x:v>
      </x:c>
      <x:c r="AG85" s="94">
        <x:v>1</x:v>
      </x:c>
      <x:c r="AH85" s="44">
        <x:f t="shared" si="12"/>
        <x:v>18700</x:v>
      </x:c>
      <x:c r="AI85" s="94">
        <x:v>1</x:v>
      </x:c>
      <x:c r="AJ85" s="93"/>
      <x:c r="AK85" s="44">
        <x:f t="shared" si="6"/>
        <x:v>-6310</x:v>
      </x:c>
      <x:c r="AL85" s="97">
        <x:v>1</x:v>
      </x:c>
      <x:c r="AM85" s="44">
        <x:f t="shared" si="11"/>
        <x:v>0</x:v>
      </x:c>
      <x:c r="AN85" s="94"/>
      <x:c r="AO85" s="44">
        <x:v>25055</x:v>
      </x:c>
      <x:c r="AP85" s="94"/>
      <x:c r="AQ85" s="44">
        <x:f t="shared" si="7"/>
        <x:v>0</x:v>
      </x:c>
      <x:c r="AR85" s="94"/>
      <x:c r="AS85" s="44">
        <x:f t="shared" si="8"/>
        <x:v>0</x:v>
      </x:c>
      <x:c r="AT85" s="94"/>
      <x:c r="AU85" s="44" t="str">
        <x:f t="shared" si="9"/>
        <x:v/>
      </x:c>
      <x:c r="AV85" s="94"/>
      <x:c r="AW85" s="44" t="str">
        <x:f t="shared" si="14"/>
        <x:v/>
      </x:c>
      <x:c r="AX85" s="94"/>
    </x:row>
    <x:row r="86" spans="1:50" s="38" customFormat="1" ht="17.25" customHeight="1">
      <x:c r="A86" s="33"/>
      <x:c r="B86" s="152" t="s">
        <x:v>255</x:v>
      </x:c>
      <x:c r="C86" s="151">
        <x:v>79</x:v>
      </x:c>
      <x:c r="D86" s="137">
        <x:v>2</x:v>
      </x:c>
      <x:c r="E86" s="57" t="s">
        <x:v>104</x:v>
      </x:c>
      <x:c r="F86" s="58">
        <x:f t="shared" si="0"/>
        <x:v>33305</x:v>
      </x:c>
      <x:c r="G86" s="59"/>
      <x:c r="H86" s="59"/>
      <x:c r="I86" s="45"/>
      <x:c r="J86" s="99"/>
      <x:c r="K86" s="157"/>
      <x:c r="L86" s="99"/>
      <x:c r="M86" s="45"/>
      <x:c r="N86" s="99"/>
      <x:c r="O86" s="84"/>
      <x:c r="P86" s="84"/>
      <x:c r="Q86" s="84"/>
      <x:c r="R86" s="44">
        <x:f t="shared" si="1"/>
        <x:v>0</x:v>
      </x:c>
      <x:c r="S86" s="44">
        <x:v>-11200</x:v>
      </x:c>
      <x:c r="T86" s="44"/>
      <x:c r="U86" s="83"/>
      <x:c r="V86" s="90"/>
      <x:c r="W86" s="44">
        <x:f t="shared" si="13"/>
        <x:v>0</x:v>
      </x:c>
      <x:c r="X86" s="94"/>
      <x:c r="Y86" s="93"/>
      <x:c r="Z86" s="44">
        <x:f t="shared" si="3"/>
        <x:v>0</x:v>
      </x:c>
      <x:c r="AA86" s="94"/>
      <x:c r="AB86" s="93"/>
      <x:c r="AC86" s="44">
        <x:f t="shared" si="4"/>
        <x:v>0</x:v>
      </x:c>
      <x:c r="AD86" s="94"/>
      <x:c r="AE86" s="96"/>
      <x:c r="AF86" s="44">
        <x:f t="shared" si="5"/>
        <x:v>7060</x:v>
      </x:c>
      <x:c r="AG86" s="94">
        <x:v>1</x:v>
      </x:c>
      <x:c r="AH86" s="44">
        <x:f t="shared" si="12"/>
        <x:v>18700</x:v>
      </x:c>
      <x:c r="AI86" s="94">
        <x:v>1</x:v>
      </x:c>
      <x:c r="AJ86" s="93"/>
      <x:c r="AK86" s="44">
        <x:f t="shared" si="6"/>
        <x:v>-6310</x:v>
      </x:c>
      <x:c r="AL86" s="97">
        <x:v>1</x:v>
      </x:c>
      <x:c r="AM86" s="44">
        <x:f t="shared" si="11"/>
        <x:v>0</x:v>
      </x:c>
      <x:c r="AN86" s="94"/>
      <x:c r="AO86" s="44">
        <x:v>25055</x:v>
      </x:c>
      <x:c r="AP86" s="94"/>
      <x:c r="AQ86" s="44">
        <x:f t="shared" si="7"/>
        <x:v>0</x:v>
      </x:c>
      <x:c r="AR86" s="94"/>
      <x:c r="AS86" s="44">
        <x:f t="shared" si="8"/>
        <x:v>0</x:v>
      </x:c>
      <x:c r="AT86" s="94"/>
      <x:c r="AU86" s="44" t="str">
        <x:f t="shared" si="9"/>
        <x:v/>
      </x:c>
      <x:c r="AV86" s="94"/>
      <x:c r="AW86" s="44" t="str">
        <x:f t="shared" si="14"/>
        <x:v/>
      </x:c>
      <x:c r="AX86" s="94"/>
    </x:row>
    <x:row r="87" spans="1:50" s="38" customFormat="1" ht="17.25" customHeight="1">
      <x:c r="A87" s="33"/>
      <x:c r="B87" s="152" t="s">
        <x:v>302</x:v>
      </x:c>
      <x:c r="C87" s="151">
        <x:v>80</x:v>
      </x:c>
      <x:c r="D87" s="137">
        <x:v>2</x:v>
      </x:c>
      <x:c r="E87" s="57" t="s">
        <x:v>151</x:v>
      </x:c>
      <x:c r="F87" s="58">
        <x:f t="shared" si="0"/>
        <x:v>33305</x:v>
      </x:c>
      <x:c r="G87" s="59"/>
      <x:c r="H87" s="59"/>
      <x:c r="I87" s="45"/>
      <x:c r="J87" s="99"/>
      <x:c r="K87" s="157"/>
      <x:c r="L87" s="99"/>
      <x:c r="M87" s="45"/>
      <x:c r="N87" s="99"/>
      <x:c r="O87" s="84"/>
      <x:c r="P87" s="84"/>
      <x:c r="Q87" s="84"/>
      <x:c r="R87" s="44">
        <x:f t="shared" si="1"/>
        <x:v>0</x:v>
      </x:c>
      <x:c r="S87" s="44">
        <x:v>-11200</x:v>
      </x:c>
      <x:c r="T87" s="44"/>
      <x:c r="U87" s="83"/>
      <x:c r="V87" s="90"/>
      <x:c r="W87" s="44">
        <x:f t="shared" si="13"/>
        <x:v>0</x:v>
      </x:c>
      <x:c r="X87" s="94"/>
      <x:c r="Y87" s="93"/>
      <x:c r="Z87" s="44">
        <x:f t="shared" si="3"/>
        <x:v>0</x:v>
      </x:c>
      <x:c r="AA87" s="94"/>
      <x:c r="AB87" s="93"/>
      <x:c r="AC87" s="44">
        <x:f t="shared" si="4"/>
        <x:v>0</x:v>
      </x:c>
      <x:c r="AD87" s="94"/>
      <x:c r="AE87" s="96"/>
      <x:c r="AF87" s="44">
        <x:f t="shared" si="5"/>
        <x:v>7060</x:v>
      </x:c>
      <x:c r="AG87" s="94">
        <x:v>1</x:v>
      </x:c>
      <x:c r="AH87" s="44">
        <x:f t="shared" si="12"/>
        <x:v>18700</x:v>
      </x:c>
      <x:c r="AI87" s="94">
        <x:v>1</x:v>
      </x:c>
      <x:c r="AJ87" s="93"/>
      <x:c r="AK87" s="44">
        <x:f t="shared" si="6"/>
        <x:v>-6310</x:v>
      </x:c>
      <x:c r="AL87" s="97">
        <x:v>1</x:v>
      </x:c>
      <x:c r="AM87" s="44">
        <x:f t="shared" si="11"/>
        <x:v>0</x:v>
      </x:c>
      <x:c r="AN87" s="94"/>
      <x:c r="AO87" s="44">
        <x:v>25055</x:v>
      </x:c>
      <x:c r="AP87" s="94"/>
      <x:c r="AQ87" s="44">
        <x:f t="shared" si="7"/>
        <x:v>0</x:v>
      </x:c>
      <x:c r="AR87" s="94"/>
      <x:c r="AS87" s="44">
        <x:f t="shared" si="8"/>
        <x:v>0</x:v>
      </x:c>
      <x:c r="AT87" s="94"/>
      <x:c r="AU87" s="44" t="str">
        <x:f t="shared" si="9"/>
        <x:v/>
      </x:c>
      <x:c r="AV87" s="94"/>
      <x:c r="AW87" s="44" t="str">
        <x:f t="shared" si="14"/>
        <x:v/>
      </x:c>
      <x:c r="AX87" s="94"/>
    </x:row>
    <x:row r="88" spans="1:50" s="38" customFormat="1" ht="17.25" customHeight="1">
      <x:c r="A88" s="33"/>
      <x:c r="B88" s="152" t="s">
        <x:v>335</x:v>
      </x:c>
      <x:c r="C88" s="151">
        <x:v>81</x:v>
      </x:c>
      <x:c r="D88" s="137">
        <x:v>2</x:v>
      </x:c>
      <x:c r="E88" s="57" t="s">
        <x:v>62</x:v>
      </x:c>
      <x:c r="F88" s="58">
        <x:f t="shared" si="0"/>
        <x:v>33305</x:v>
      </x:c>
      <x:c r="G88" s="59"/>
      <x:c r="H88" s="59"/>
      <x:c r="I88" s="45"/>
      <x:c r="J88" s="99"/>
      <x:c r="K88" s="157"/>
      <x:c r="L88" s="99"/>
      <x:c r="M88" s="45"/>
      <x:c r="N88" s="99"/>
      <x:c r="O88" s="84"/>
      <x:c r="P88" s="84"/>
      <x:c r="Q88" s="84"/>
      <x:c r="R88" s="44">
        <x:f t="shared" si="1"/>
        <x:v>0</x:v>
      </x:c>
      <x:c r="S88" s="44">
        <x:v>-11200</x:v>
      </x:c>
      <x:c r="T88" s="44"/>
      <x:c r="U88" s="83"/>
      <x:c r="V88" s="90"/>
      <x:c r="W88" s="44">
        <x:f t="shared" si="13"/>
        <x:v>0</x:v>
      </x:c>
      <x:c r="X88" s="94"/>
      <x:c r="Y88" s="93"/>
      <x:c r="Z88" s="44">
        <x:f t="shared" si="3"/>
        <x:v>0</x:v>
      </x:c>
      <x:c r="AA88" s="94"/>
      <x:c r="AB88" s="93"/>
      <x:c r="AC88" s="44">
        <x:f t="shared" si="4"/>
        <x:v>0</x:v>
      </x:c>
      <x:c r="AD88" s="94"/>
      <x:c r="AE88" s="96"/>
      <x:c r="AF88" s="44">
        <x:f t="shared" si="5"/>
        <x:v>7060</x:v>
      </x:c>
      <x:c r="AG88" s="94">
        <x:v>1</x:v>
      </x:c>
      <x:c r="AH88" s="44">
        <x:f t="shared" si="12"/>
        <x:v>18700</x:v>
      </x:c>
      <x:c r="AI88" s="94">
        <x:v>1</x:v>
      </x:c>
      <x:c r="AJ88" s="93"/>
      <x:c r="AK88" s="44">
        <x:f t="shared" si="6"/>
        <x:v>-6310</x:v>
      </x:c>
      <x:c r="AL88" s="97">
        <x:v>1</x:v>
      </x:c>
      <x:c r="AM88" s="44">
        <x:f t="shared" si="11"/>
        <x:v>0</x:v>
      </x:c>
      <x:c r="AN88" s="94"/>
      <x:c r="AO88" s="44">
        <x:v>25055</x:v>
      </x:c>
      <x:c r="AP88" s="94"/>
      <x:c r="AQ88" s="44">
        <x:f t="shared" si="7"/>
        <x:v>0</x:v>
      </x:c>
      <x:c r="AR88" s="94"/>
      <x:c r="AS88" s="44">
        <x:f t="shared" si="8"/>
        <x:v>0</x:v>
      </x:c>
      <x:c r="AT88" s="94"/>
      <x:c r="AU88" s="44" t="str">
        <x:f t="shared" si="9"/>
        <x:v/>
      </x:c>
      <x:c r="AV88" s="94"/>
      <x:c r="AW88" s="44" t="str">
        <x:f t="shared" si="14"/>
        <x:v/>
      </x:c>
      <x:c r="AX88" s="94"/>
    </x:row>
    <x:row r="89" spans="1:50" s="38" customFormat="1" ht="17.25" customHeight="1">
      <x:c r="A89" s="33"/>
      <x:c r="B89" s="152" t="s">
        <x:v>347</x:v>
      </x:c>
      <x:c r="C89" s="151">
        <x:v>82</x:v>
      </x:c>
      <x:c r="D89" s="137">
        <x:v>2</x:v>
      </x:c>
      <x:c r="E89" s="57" t="s">
        <x:v>118</x:v>
      </x:c>
      <x:c r="F89" s="58">
        <x:f t="shared" si="0"/>
        <x:v>33305</x:v>
      </x:c>
      <x:c r="G89" s="59"/>
      <x:c r="H89" s="59"/>
      <x:c r="I89" s="45"/>
      <x:c r="J89" s="99"/>
      <x:c r="K89" s="157"/>
      <x:c r="L89" s="99"/>
      <x:c r="M89" s="45"/>
      <x:c r="N89" s="99"/>
      <x:c r="O89" s="84"/>
      <x:c r="P89" s="84"/>
      <x:c r="Q89" s="84"/>
      <x:c r="R89" s="44">
        <x:f t="shared" si="1"/>
        <x:v>0</x:v>
      </x:c>
      <x:c r="S89" s="44">
        <x:v>-11200</x:v>
      </x:c>
      <x:c r="T89" s="44"/>
      <x:c r="U89" s="83"/>
      <x:c r="V89" s="90"/>
      <x:c r="W89" s="44">
        <x:f t="shared" si="13"/>
        <x:v>0</x:v>
      </x:c>
      <x:c r="X89" s="94"/>
      <x:c r="Y89" s="93"/>
      <x:c r="Z89" s="44">
        <x:f t="shared" si="3"/>
        <x:v>0</x:v>
      </x:c>
      <x:c r="AA89" s="94"/>
      <x:c r="AB89" s="93"/>
      <x:c r="AC89" s="44">
        <x:f t="shared" si="4"/>
        <x:v>0</x:v>
      </x:c>
      <x:c r="AD89" s="94"/>
      <x:c r="AE89" s="96"/>
      <x:c r="AF89" s="44">
        <x:f t="shared" si="5"/>
        <x:v>7060</x:v>
      </x:c>
      <x:c r="AG89" s="94">
        <x:v>1</x:v>
      </x:c>
      <x:c r="AH89" s="44">
        <x:f t="shared" si="12"/>
        <x:v>18700</x:v>
      </x:c>
      <x:c r="AI89" s="94">
        <x:v>1</x:v>
      </x:c>
      <x:c r="AJ89" s="93"/>
      <x:c r="AK89" s="44">
        <x:f t="shared" si="6"/>
        <x:v>-6310</x:v>
      </x:c>
      <x:c r="AL89" s="97">
        <x:v>1</x:v>
      </x:c>
      <x:c r="AM89" s="44">
        <x:f t="shared" si="11"/>
        <x:v>0</x:v>
      </x:c>
      <x:c r="AN89" s="94"/>
      <x:c r="AO89" s="44">
        <x:v>25055</x:v>
      </x:c>
      <x:c r="AP89" s="94"/>
      <x:c r="AQ89" s="44">
        <x:f t="shared" si="7"/>
        <x:v>0</x:v>
      </x:c>
      <x:c r="AR89" s="94"/>
      <x:c r="AS89" s="44">
        <x:f t="shared" si="8"/>
        <x:v>0</x:v>
      </x:c>
      <x:c r="AT89" s="94"/>
      <x:c r="AU89" s="44" t="str">
        <x:f t="shared" si="9"/>
        <x:v/>
      </x:c>
      <x:c r="AV89" s="94"/>
      <x:c r="AW89" s="44" t="str">
        <x:f t="shared" si="14"/>
        <x:v/>
      </x:c>
      <x:c r="AX89" s="94"/>
    </x:row>
    <x:row r="90" spans="1:50" s="38" customFormat="1" ht="17.25" customHeight="1">
      <x:c r="A90" s="33"/>
      <x:c r="B90" s="152" t="s">
        <x:v>310</x:v>
      </x:c>
      <x:c r="C90" s="151">
        <x:v>83</x:v>
      </x:c>
      <x:c r="D90" s="137">
        <x:v>2</x:v>
      </x:c>
      <x:c r="E90" s="57" t="s">
        <x:v>20</x:v>
      </x:c>
      <x:c r="F90" s="58">
        <x:f t="shared" si="0"/>
        <x:v>33305</x:v>
      </x:c>
      <x:c r="G90" s="59"/>
      <x:c r="H90" s="59"/>
      <x:c r="I90" s="45"/>
      <x:c r="J90" s="99"/>
      <x:c r="K90" s="157"/>
      <x:c r="L90" s="99"/>
      <x:c r="M90" s="45"/>
      <x:c r="N90" s="99"/>
      <x:c r="O90" s="84"/>
      <x:c r="P90" s="84"/>
      <x:c r="Q90" s="84"/>
      <x:c r="R90" s="44">
        <x:f t="shared" si="1"/>
        <x:v>0</x:v>
      </x:c>
      <x:c r="S90" s="44">
        <x:v>-11200</x:v>
      </x:c>
      <x:c r="T90" s="44"/>
      <x:c r="U90" s="83"/>
      <x:c r="V90" s="90"/>
      <x:c r="W90" s="44">
        <x:f t="shared" si="13"/>
        <x:v>0</x:v>
      </x:c>
      <x:c r="X90" s="94"/>
      <x:c r="Y90" s="93"/>
      <x:c r="Z90" s="44">
        <x:f t="shared" si="3"/>
        <x:v>0</x:v>
      </x:c>
      <x:c r="AA90" s="94"/>
      <x:c r="AB90" s="93"/>
      <x:c r="AC90" s="44">
        <x:f t="shared" si="4"/>
        <x:v>0</x:v>
      </x:c>
      <x:c r="AD90" s="94"/>
      <x:c r="AE90" s="96"/>
      <x:c r="AF90" s="44">
        <x:f t="shared" si="5"/>
        <x:v>7060</x:v>
      </x:c>
      <x:c r="AG90" s="94">
        <x:v>1</x:v>
      </x:c>
      <x:c r="AH90" s="44">
        <x:f t="shared" si="12"/>
        <x:v>18700</x:v>
      </x:c>
      <x:c r="AI90" s="94">
        <x:v>1</x:v>
      </x:c>
      <x:c r="AJ90" s="93"/>
      <x:c r="AK90" s="44">
        <x:f t="shared" si="6"/>
        <x:v>-6310</x:v>
      </x:c>
      <x:c r="AL90" s="97">
        <x:v>1</x:v>
      </x:c>
      <x:c r="AM90" s="44">
        <x:f t="shared" si="11"/>
        <x:v>0</x:v>
      </x:c>
      <x:c r="AN90" s="94"/>
      <x:c r="AO90" s="44">
        <x:v>25055</x:v>
      </x:c>
      <x:c r="AP90" s="94"/>
      <x:c r="AQ90" s="44">
        <x:f t="shared" si="7"/>
        <x:v>0</x:v>
      </x:c>
      <x:c r="AR90" s="94"/>
      <x:c r="AS90" s="44">
        <x:f t="shared" si="8"/>
        <x:v>0</x:v>
      </x:c>
      <x:c r="AT90" s="94"/>
      <x:c r="AU90" s="44" t="str">
        <x:f t="shared" si="9"/>
        <x:v/>
      </x:c>
      <x:c r="AV90" s="94"/>
      <x:c r="AW90" s="44" t="str">
        <x:f t="shared" si="14"/>
        <x:v/>
      </x:c>
      <x:c r="AX90" s="94"/>
    </x:row>
    <x:row r="91" spans="1:50" s="38" customFormat="1" ht="17.25" customHeight="1">
      <x:c r="A91" s="33"/>
      <x:c r="B91" s="152" t="s">
        <x:v>357</x:v>
      </x:c>
      <x:c r="C91" s="151">
        <x:v>84</x:v>
      </x:c>
      <x:c r="D91" s="137">
        <x:v>2</x:v>
      </x:c>
      <x:c r="E91" s="57" t="s">
        <x:v>32</x:v>
      </x:c>
      <x:c r="F91" s="58">
        <x:f t="shared" si="0"/>
        <x:v>378305</x:v>
      </x:c>
      <x:c r="G91" s="59"/>
      <x:c r="H91" s="59"/>
      <x:c r="I91" s="45"/>
      <x:c r="J91" s="99"/>
      <x:c r="K91" s="157">
        <x:v>232500</x:v>
      </x:c>
      <x:c r="L91" s="99" t="s">
        <x:v>4</x:v>
      </x:c>
      <x:c r="M91" s="45">
        <x:v>97500</x:v>
      </x:c>
      <x:c r="N91" s="99" t="s">
        <x:v>4</x:v>
      </x:c>
      <x:c r="O91" s="84"/>
      <x:c r="P91" s="84"/>
      <x:c r="Q91" s="84"/>
      <x:c r="R91" s="44">
        <x:f t="shared" si="1"/>
        <x:v>0</x:v>
      </x:c>
      <x:c r="S91" s="44">
        <x:v>-11200</x:v>
      </x:c>
      <x:c r="T91" s="44"/>
      <x:c r="U91" s="83"/>
      <x:c r="V91" s="90"/>
      <x:c r="W91" s="44">
        <x:f t="shared" si="13"/>
        <x:v>0</x:v>
      </x:c>
      <x:c r="X91" s="94"/>
      <x:c r="Y91" s="93"/>
      <x:c r="Z91" s="44">
        <x:f t="shared" si="3"/>
        <x:v>15000</x:v>
      </x:c>
      <x:c r="AA91" s="94">
        <x:v>1</x:v>
      </x:c>
      <x:c r="AB91" s="93" t="s">
        <x:v>4</x:v>
      </x:c>
      <x:c r="AC91" s="44">
        <x:f t="shared" si="4"/>
        <x:v>0</x:v>
      </x:c>
      <x:c r="AD91" s="94"/>
      <x:c r="AE91" s="96"/>
      <x:c r="AF91" s="44">
        <x:f t="shared" si="5"/>
        <x:v>7060</x:v>
      </x:c>
      <x:c r="AG91" s="94">
        <x:v>1</x:v>
      </x:c>
      <x:c r="AH91" s="44">
        <x:f t="shared" si="12"/>
        <x:v>18700</x:v>
      </x:c>
      <x:c r="AI91" s="94">
        <x:v>1</x:v>
      </x:c>
      <x:c r="AJ91" s="93"/>
      <x:c r="AK91" s="44">
        <x:f t="shared" si="6"/>
        <x:v>-6310</x:v>
      </x:c>
      <x:c r="AL91" s="97">
        <x:v>1</x:v>
      </x:c>
      <x:c r="AM91" s="44">
        <x:f t="shared" si="11"/>
        <x:v>0</x:v>
      </x:c>
      <x:c r="AN91" s="94"/>
      <x:c r="AO91" s="44">
        <x:v>25055</x:v>
      </x:c>
      <x:c r="AP91" s="94"/>
      <x:c r="AQ91" s="44">
        <x:f t="shared" si="7"/>
        <x:v>0</x:v>
      </x:c>
      <x:c r="AR91" s="94"/>
      <x:c r="AS91" s="44">
        <x:f t="shared" si="8"/>
        <x:v>0</x:v>
      </x:c>
      <x:c r="AT91" s="94"/>
      <x:c r="AU91" s="44" t="str">
        <x:f t="shared" si="9"/>
        <x:v/>
      </x:c>
      <x:c r="AV91" s="94"/>
      <x:c r="AW91" s="44" t="str">
        <x:f t="shared" si="14"/>
        <x:v/>
      </x:c>
      <x:c r="AX91" s="94"/>
    </x:row>
    <x:row r="92" spans="1:50" s="38" customFormat="1" ht="17.25" customHeight="1">
      <x:c r="A92" s="33"/>
      <x:c r="B92" s="152" t="s">
        <x:v>343</x:v>
      </x:c>
      <x:c r="C92" s="151">
        <x:v>85</x:v>
      </x:c>
      <x:c r="D92" s="137">
        <x:v>2</x:v>
      </x:c>
      <x:c r="E92" s="57" t="s">
        <x:v>50</x:v>
      </x:c>
      <x:c r="F92" s="58">
        <x:f t="shared" si="0"/>
        <x:v>33305</x:v>
      </x:c>
      <x:c r="G92" s="59"/>
      <x:c r="H92" s="59"/>
      <x:c r="I92" s="45"/>
      <x:c r="J92" s="99"/>
      <x:c r="K92" s="157"/>
      <x:c r="L92" s="99"/>
      <x:c r="M92" s="45"/>
      <x:c r="N92" s="99"/>
      <x:c r="O92" s="84"/>
      <x:c r="P92" s="84"/>
      <x:c r="Q92" s="84"/>
      <x:c r="R92" s="44">
        <x:f t="shared" si="1"/>
        <x:v>0</x:v>
      </x:c>
      <x:c r="S92" s="44">
        <x:v>-11200</x:v>
      </x:c>
      <x:c r="T92" s="44"/>
      <x:c r="U92" s="83"/>
      <x:c r="V92" s="90"/>
      <x:c r="W92" s="44">
        <x:f t="shared" si="13"/>
        <x:v>0</x:v>
      </x:c>
      <x:c r="X92" s="94"/>
      <x:c r="Y92" s="93"/>
      <x:c r="Z92" s="44">
        <x:f t="shared" si="3"/>
        <x:v>0</x:v>
      </x:c>
      <x:c r="AA92" s="94"/>
      <x:c r="AB92" s="93"/>
      <x:c r="AC92" s="44">
        <x:f t="shared" si="4"/>
        <x:v>0</x:v>
      </x:c>
      <x:c r="AD92" s="94"/>
      <x:c r="AE92" s="96"/>
      <x:c r="AF92" s="44">
        <x:f t="shared" si="5"/>
        <x:v>7060</x:v>
      </x:c>
      <x:c r="AG92" s="94">
        <x:v>1</x:v>
      </x:c>
      <x:c r="AH92" s="44">
        <x:f t="shared" si="12"/>
        <x:v>18700</x:v>
      </x:c>
      <x:c r="AI92" s="94">
        <x:v>1</x:v>
      </x:c>
      <x:c r="AJ92" s="93"/>
      <x:c r="AK92" s="44">
        <x:f t="shared" si="6"/>
        <x:v>-6310</x:v>
      </x:c>
      <x:c r="AL92" s="97">
        <x:v>1</x:v>
      </x:c>
      <x:c r="AM92" s="44">
        <x:f t="shared" si="11"/>
        <x:v>0</x:v>
      </x:c>
      <x:c r="AN92" s="94"/>
      <x:c r="AO92" s="44">
        <x:v>25055</x:v>
      </x:c>
      <x:c r="AP92" s="94"/>
      <x:c r="AQ92" s="44">
        <x:f t="shared" si="7"/>
        <x:v>0</x:v>
      </x:c>
      <x:c r="AR92" s="94"/>
      <x:c r="AS92" s="44">
        <x:f t="shared" si="8"/>
        <x:v>0</x:v>
      </x:c>
      <x:c r="AT92" s="94"/>
      <x:c r="AU92" s="44" t="str">
        <x:f t="shared" si="9"/>
        <x:v/>
      </x:c>
      <x:c r="AV92" s="94"/>
      <x:c r="AW92" s="44" t="str">
        <x:f t="shared" si="14"/>
        <x:v/>
      </x:c>
      <x:c r="AX92" s="94"/>
    </x:row>
    <x:row r="93" spans="1:50" s="38" customFormat="1" ht="17.25" customHeight="1">
      <x:c r="A93" s="33"/>
      <x:c r="B93" s="152" t="s">
        <x:v>317</x:v>
      </x:c>
      <x:c r="C93" s="151">
        <x:v>86</x:v>
      </x:c>
      <x:c r="D93" s="137">
        <x:v>2</x:v>
      </x:c>
      <x:c r="E93" s="57" t="s">
        <x:v>40</x:v>
      </x:c>
      <x:c r="F93" s="58">
        <x:f t="shared" si="0"/>
        <x:v>33305</x:v>
      </x:c>
      <x:c r="G93" s="59"/>
      <x:c r="H93" s="59"/>
      <x:c r="I93" s="45"/>
      <x:c r="J93" s="99"/>
      <x:c r="K93" s="157"/>
      <x:c r="L93" s="99"/>
      <x:c r="M93" s="45"/>
      <x:c r="N93" s="99"/>
      <x:c r="O93" s="84"/>
      <x:c r="P93" s="84"/>
      <x:c r="Q93" s="84"/>
      <x:c r="R93" s="44">
        <x:f t="shared" si="1"/>
        <x:v>0</x:v>
      </x:c>
      <x:c r="S93" s="44">
        <x:v>-11200</x:v>
      </x:c>
      <x:c r="T93" s="44"/>
      <x:c r="U93" s="83"/>
      <x:c r="V93" s="90"/>
      <x:c r="W93" s="44">
        <x:f t="shared" si="13"/>
        <x:v>0</x:v>
      </x:c>
      <x:c r="X93" s="94"/>
      <x:c r="Y93" s="93"/>
      <x:c r="Z93" s="44">
        <x:f t="shared" si="3"/>
        <x:v>0</x:v>
      </x:c>
      <x:c r="AA93" s="94"/>
      <x:c r="AB93" s="93"/>
      <x:c r="AC93" s="44">
        <x:f t="shared" si="4"/>
        <x:v>0</x:v>
      </x:c>
      <x:c r="AD93" s="94"/>
      <x:c r="AE93" s="96"/>
      <x:c r="AF93" s="44">
        <x:f t="shared" si="5"/>
        <x:v>7060</x:v>
      </x:c>
      <x:c r="AG93" s="94">
        <x:v>1</x:v>
      </x:c>
      <x:c r="AH93" s="44">
        <x:f t="shared" si="12"/>
        <x:v>18700</x:v>
      </x:c>
      <x:c r="AI93" s="94">
        <x:v>1</x:v>
      </x:c>
      <x:c r="AJ93" s="93"/>
      <x:c r="AK93" s="44">
        <x:f t="shared" si="6"/>
        <x:v>-6310</x:v>
      </x:c>
      <x:c r="AL93" s="97">
        <x:v>1</x:v>
      </x:c>
      <x:c r="AM93" s="44">
        <x:f t="shared" si="11"/>
        <x:v>0</x:v>
      </x:c>
      <x:c r="AN93" s="94"/>
      <x:c r="AO93" s="44">
        <x:v>25055</x:v>
      </x:c>
      <x:c r="AP93" s="94"/>
      <x:c r="AQ93" s="44">
        <x:f t="shared" si="7"/>
        <x:v>0</x:v>
      </x:c>
      <x:c r="AR93" s="94"/>
      <x:c r="AS93" s="44">
        <x:f t="shared" si="8"/>
        <x:v>0</x:v>
      </x:c>
      <x:c r="AT93" s="94"/>
      <x:c r="AU93" s="44" t="str">
        <x:f t="shared" si="9"/>
        <x:v/>
      </x:c>
      <x:c r="AV93" s="94"/>
      <x:c r="AW93" s="44" t="str">
        <x:f t="shared" si="14"/>
        <x:v/>
      </x:c>
      <x:c r="AX93" s="94"/>
    </x:row>
    <x:row r="94" spans="1:50" s="38" customFormat="1" ht="17.25" customHeight="1">
      <x:c r="A94" s="33"/>
      <x:c r="B94" s="152" t="s">
        <x:v>393</x:v>
      </x:c>
      <x:c r="C94" s="151">
        <x:v>87</x:v>
      </x:c>
      <x:c r="D94" s="137">
        <x:v>2</x:v>
      </x:c>
      <x:c r="E94" s="57" t="s">
        <x:v>76</x:v>
      </x:c>
      <x:c r="F94" s="58">
        <x:f t="shared" si="0"/>
        <x:v>33305</x:v>
      </x:c>
      <x:c r="G94" s="59"/>
      <x:c r="H94" s="59"/>
      <x:c r="I94" s="45"/>
      <x:c r="J94" s="99"/>
      <x:c r="K94" s="157"/>
      <x:c r="L94" s="99"/>
      <x:c r="M94" s="45"/>
      <x:c r="N94" s="99"/>
      <x:c r="O94" s="84"/>
      <x:c r="P94" s="84"/>
      <x:c r="Q94" s="84"/>
      <x:c r="R94" s="44">
        <x:f t="shared" si="1"/>
        <x:v>0</x:v>
      </x:c>
      <x:c r="S94" s="44">
        <x:v>-11200</x:v>
      </x:c>
      <x:c r="T94" s="44"/>
      <x:c r="U94" s="83"/>
      <x:c r="V94" s="90"/>
      <x:c r="W94" s="44">
        <x:f t="shared" si="13"/>
        <x:v>0</x:v>
      </x:c>
      <x:c r="X94" s="94"/>
      <x:c r="Y94" s="93"/>
      <x:c r="Z94" s="44">
        <x:f t="shared" si="3"/>
        <x:v>0</x:v>
      </x:c>
      <x:c r="AA94" s="94"/>
      <x:c r="AB94" s="93"/>
      <x:c r="AC94" s="44">
        <x:f t="shared" si="4"/>
        <x:v>0</x:v>
      </x:c>
      <x:c r="AD94" s="94"/>
      <x:c r="AE94" s="96"/>
      <x:c r="AF94" s="44">
        <x:f t="shared" si="5"/>
        <x:v>7060</x:v>
      </x:c>
      <x:c r="AG94" s="94">
        <x:v>1</x:v>
      </x:c>
      <x:c r="AH94" s="44">
        <x:f t="shared" si="12"/>
        <x:v>18700</x:v>
      </x:c>
      <x:c r="AI94" s="94">
        <x:v>1</x:v>
      </x:c>
      <x:c r="AJ94" s="93"/>
      <x:c r="AK94" s="44">
        <x:f t="shared" si="6"/>
        <x:v>-6310</x:v>
      </x:c>
      <x:c r="AL94" s="97">
        <x:v>1</x:v>
      </x:c>
      <x:c r="AM94" s="44">
        <x:f t="shared" si="11"/>
        <x:v>0</x:v>
      </x:c>
      <x:c r="AN94" s="94"/>
      <x:c r="AO94" s="44">
        <x:v>25055</x:v>
      </x:c>
      <x:c r="AP94" s="94"/>
      <x:c r="AQ94" s="44">
        <x:f t="shared" si="7"/>
        <x:v>0</x:v>
      </x:c>
      <x:c r="AR94" s="94"/>
      <x:c r="AS94" s="44">
        <x:f t="shared" si="8"/>
        <x:v>0</x:v>
      </x:c>
      <x:c r="AT94" s="94"/>
      <x:c r="AU94" s="44" t="str">
        <x:f t="shared" si="9"/>
        <x:v/>
      </x:c>
      <x:c r="AV94" s="94"/>
      <x:c r="AW94" s="44" t="str">
        <x:f t="shared" si="14"/>
        <x:v/>
      </x:c>
      <x:c r="AX94" s="94"/>
    </x:row>
    <x:row r="95" spans="1:50" s="38" customFormat="1" ht="17.25" customHeight="1">
      <x:c r="A95" s="33"/>
      <x:c r="B95" s="152" t="s">
        <x:v>394</x:v>
      </x:c>
      <x:c r="C95" s="151">
        <x:v>88</x:v>
      </x:c>
      <x:c r="D95" s="137">
        <x:v>2</x:v>
      </x:c>
      <x:c r="E95" s="57" t="s">
        <x:v>110</x:v>
      </x:c>
      <x:c r="F95" s="58">
        <x:f t="shared" si="0"/>
        <x:v>33305</x:v>
      </x:c>
      <x:c r="G95" s="59"/>
      <x:c r="H95" s="59"/>
      <x:c r="I95" s="45"/>
      <x:c r="J95" s="99"/>
      <x:c r="K95" s="157"/>
      <x:c r="L95" s="99"/>
      <x:c r="M95" s="45"/>
      <x:c r="N95" s="99"/>
      <x:c r="O95" s="84"/>
      <x:c r="P95" s="84"/>
      <x:c r="Q95" s="84"/>
      <x:c r="R95" s="44">
        <x:f t="shared" si="1"/>
        <x:v>0</x:v>
      </x:c>
      <x:c r="S95" s="44">
        <x:v>-11200</x:v>
      </x:c>
      <x:c r="T95" s="44"/>
      <x:c r="U95" s="83"/>
      <x:c r="V95" s="90"/>
      <x:c r="W95" s="44">
        <x:f t="shared" si="13"/>
        <x:v>0</x:v>
      </x:c>
      <x:c r="X95" s="94"/>
      <x:c r="Y95" s="93"/>
      <x:c r="Z95" s="44">
        <x:f t="shared" si="3"/>
        <x:v>0</x:v>
      </x:c>
      <x:c r="AA95" s="94"/>
      <x:c r="AB95" s="93"/>
      <x:c r="AC95" s="44">
        <x:f t="shared" si="4"/>
        <x:v>0</x:v>
      </x:c>
      <x:c r="AD95" s="94"/>
      <x:c r="AE95" s="96"/>
      <x:c r="AF95" s="44">
        <x:f t="shared" si="5"/>
        <x:v>7060</x:v>
      </x:c>
      <x:c r="AG95" s="94">
        <x:v>1</x:v>
      </x:c>
      <x:c r="AH95" s="44">
        <x:f t="shared" si="12"/>
        <x:v>18700</x:v>
      </x:c>
      <x:c r="AI95" s="94">
        <x:v>1</x:v>
      </x:c>
      <x:c r="AJ95" s="93"/>
      <x:c r="AK95" s="44">
        <x:f t="shared" si="6"/>
        <x:v>-6310</x:v>
      </x:c>
      <x:c r="AL95" s="97">
        <x:v>1</x:v>
      </x:c>
      <x:c r="AM95" s="44">
        <x:f t="shared" si="11"/>
        <x:v>0</x:v>
      </x:c>
      <x:c r="AN95" s="94"/>
      <x:c r="AO95" s="44">
        <x:v>25055</x:v>
      </x:c>
      <x:c r="AP95" s="94"/>
      <x:c r="AQ95" s="44">
        <x:f t="shared" si="7"/>
        <x:v>0</x:v>
      </x:c>
      <x:c r="AR95" s="94"/>
      <x:c r="AS95" s="44">
        <x:f t="shared" si="8"/>
        <x:v>0</x:v>
      </x:c>
      <x:c r="AT95" s="94"/>
      <x:c r="AU95" s="44" t="str">
        <x:f t="shared" si="9"/>
        <x:v/>
      </x:c>
      <x:c r="AV95" s="94"/>
      <x:c r="AW95" s="44" t="str">
        <x:f t="shared" si="14"/>
        <x:v/>
      </x:c>
      <x:c r="AX95" s="94"/>
    </x:row>
    <x:row r="96" spans="1:50" s="38" customFormat="1" ht="17.25" customHeight="1">
      <x:c r="A96" s="33"/>
      <x:c r="B96" s="152" t="s">
        <x:v>386</x:v>
      </x:c>
      <x:c r="C96" s="151">
        <x:v>89</x:v>
      </x:c>
      <x:c r="D96" s="137">
        <x:v>2</x:v>
      </x:c>
      <x:c r="E96" s="57" t="s">
        <x:v>136</x:v>
      </x:c>
      <x:c r="F96" s="58">
        <x:f t="shared" si="0"/>
        <x:v>39735</x:v>
      </x:c>
      <x:c r="G96" s="59"/>
      <x:c r="H96" s="59"/>
      <x:c r="I96" s="45"/>
      <x:c r="J96" s="99"/>
      <x:c r="K96" s="157"/>
      <x:c r="L96" s="99"/>
      <x:c r="M96" s="45"/>
      <x:c r="N96" s="99"/>
      <x:c r="O96" s="84"/>
      <x:c r="P96" s="84"/>
      <x:c r="Q96" s="84"/>
      <x:c r="R96" s="44">
        <x:f t="shared" si="1"/>
        <x:v>0</x:v>
      </x:c>
      <x:c r="S96" s="44">
        <x:v>-11200</x:v>
      </x:c>
      <x:c r="T96" s="44"/>
      <x:c r="U96" s="83"/>
      <x:c r="V96" s="90"/>
      <x:c r="W96" s="44">
        <x:f t="shared" si="13"/>
        <x:v>0</x:v>
      </x:c>
      <x:c r="X96" s="94"/>
      <x:c r="Y96" s="93"/>
      <x:c r="Z96" s="44">
        <x:f t="shared" si="3"/>
        <x:v>0</x:v>
      </x:c>
      <x:c r="AA96" s="94"/>
      <x:c r="AB96" s="93"/>
      <x:c r="AC96" s="44">
        <x:f t="shared" si="4"/>
        <x:v>0</x:v>
      </x:c>
      <x:c r="AD96" s="94"/>
      <x:c r="AE96" s="96"/>
      <x:c r="AF96" s="44">
        <x:f t="shared" si="5"/>
        <x:v>7060</x:v>
      </x:c>
      <x:c r="AG96" s="94">
        <x:v>1</x:v>
      </x:c>
      <x:c r="AH96" s="44">
        <x:v>25130</x:v>
      </x:c>
      <x:c r="AI96" s="94">
        <x:v>1</x:v>
      </x:c>
      <x:c r="AJ96" s="93"/>
      <x:c r="AK96" s="44">
        <x:f t="shared" si="6"/>
        <x:v>-6310</x:v>
      </x:c>
      <x:c r="AL96" s="97">
        <x:v>1</x:v>
      </x:c>
      <x:c r="AM96" s="44">
        <x:f t="shared" si="11"/>
        <x:v>0</x:v>
      </x:c>
      <x:c r="AN96" s="94"/>
      <x:c r="AO96" s="44">
        <x:v>25055</x:v>
      </x:c>
      <x:c r="AP96" s="94"/>
      <x:c r="AQ96" s="44">
        <x:f t="shared" si="7"/>
        <x:v>0</x:v>
      </x:c>
      <x:c r="AR96" s="94"/>
      <x:c r="AS96" s="44">
        <x:f t="shared" si="8"/>
        <x:v>0</x:v>
      </x:c>
      <x:c r="AT96" s="94"/>
      <x:c r="AU96" s="44" t="str">
        <x:f t="shared" si="9"/>
        <x:v/>
      </x:c>
      <x:c r="AV96" s="94"/>
      <x:c r="AW96" s="44" t="str">
        <x:f t="shared" si="14"/>
        <x:v/>
      </x:c>
      <x:c r="AX96" s="94"/>
    </x:row>
    <x:row r="97" spans="1:50" s="38" customFormat="1" ht="17.25" customHeight="1">
      <x:c r="A97" s="33"/>
      <x:c r="B97" s="152" t="s">
        <x:v>377</x:v>
      </x:c>
      <x:c r="C97" s="151">
        <x:v>90</x:v>
      </x:c>
      <x:c r="D97" s="137">
        <x:v>2</x:v>
      </x:c>
      <x:c r="E97" s="57" t="s">
        <x:v>91</x:v>
      </x:c>
      <x:c r="F97" s="58">
        <x:f t="shared" si="0"/>
        <x:v>33305</x:v>
      </x:c>
      <x:c r="G97" s="59"/>
      <x:c r="H97" s="59"/>
      <x:c r="I97" s="45"/>
      <x:c r="J97" s="99"/>
      <x:c r="K97" s="157"/>
      <x:c r="L97" s="99"/>
      <x:c r="M97" s="45"/>
      <x:c r="N97" s="99"/>
      <x:c r="O97" s="84"/>
      <x:c r="P97" s="84"/>
      <x:c r="Q97" s="84"/>
      <x:c r="R97" s="44">
        <x:f t="shared" si="1"/>
        <x:v>0</x:v>
      </x:c>
      <x:c r="S97" s="44">
        <x:v>-11200</x:v>
      </x:c>
      <x:c r="T97" s="44"/>
      <x:c r="U97" s="83"/>
      <x:c r="V97" s="90"/>
      <x:c r="W97" s="44">
        <x:f t="shared" si="13"/>
        <x:v>0</x:v>
      </x:c>
      <x:c r="X97" s="94"/>
      <x:c r="Y97" s="93"/>
      <x:c r="Z97" s="44">
        <x:f t="shared" si="3"/>
        <x:v>0</x:v>
      </x:c>
      <x:c r="AA97" s="94"/>
      <x:c r="AB97" s="93"/>
      <x:c r="AC97" s="44">
        <x:f t="shared" si="4"/>
        <x:v>0</x:v>
      </x:c>
      <x:c r="AD97" s="94"/>
      <x:c r="AE97" s="96"/>
      <x:c r="AF97" s="44">
        <x:f t="shared" si="5"/>
        <x:v>7060</x:v>
      </x:c>
      <x:c r="AG97" s="94">
        <x:v>1</x:v>
      </x:c>
      <x:c r="AH97" s="44">
        <x:f t="shared" si="12"/>
        <x:v>18700</x:v>
      </x:c>
      <x:c r="AI97" s="94">
        <x:v>1</x:v>
      </x:c>
      <x:c r="AJ97" s="93"/>
      <x:c r="AK97" s="44">
        <x:f t="shared" si="6"/>
        <x:v>-6310</x:v>
      </x:c>
      <x:c r="AL97" s="97">
        <x:v>1</x:v>
      </x:c>
      <x:c r="AM97" s="44">
        <x:f t="shared" si="11"/>
        <x:v>0</x:v>
      </x:c>
      <x:c r="AN97" s="94"/>
      <x:c r="AO97" s="44">
        <x:v>25055</x:v>
      </x:c>
      <x:c r="AP97" s="94"/>
      <x:c r="AQ97" s="44">
        <x:f t="shared" si="7"/>
        <x:v>0</x:v>
      </x:c>
      <x:c r="AR97" s="94"/>
      <x:c r="AS97" s="44">
        <x:f t="shared" si="8"/>
        <x:v>0</x:v>
      </x:c>
      <x:c r="AT97" s="94"/>
      <x:c r="AU97" s="44" t="str">
        <x:f t="shared" si="9"/>
        <x:v/>
      </x:c>
      <x:c r="AV97" s="94"/>
      <x:c r="AW97" s="44" t="str">
        <x:f t="shared" si="14"/>
        <x:v/>
      </x:c>
      <x:c r="AX97" s="94"/>
    </x:row>
    <x:row r="98" spans="1:50" s="38" customFormat="1" ht="17.25" customHeight="1">
      <x:c r="A98" s="33"/>
      <x:c r="B98" s="152" t="s">
        <x:v>319</x:v>
      </x:c>
      <x:c r="C98" s="151">
        <x:v>91</x:v>
      </x:c>
      <x:c r="D98" s="137">
        <x:v>2</x:v>
      </x:c>
      <x:c r="E98" s="57" t="s">
        <x:v>101</x:v>
      </x:c>
      <x:c r="F98" s="58">
        <x:f t="shared" si="0"/>
        <x:v>39735</x:v>
      </x:c>
      <x:c r="G98" s="59"/>
      <x:c r="H98" s="59"/>
      <x:c r="I98" s="45"/>
      <x:c r="J98" s="99"/>
      <x:c r="K98" s="157"/>
      <x:c r="L98" s="99"/>
      <x:c r="M98" s="45"/>
      <x:c r="N98" s="99"/>
      <x:c r="O98" s="84"/>
      <x:c r="P98" s="84"/>
      <x:c r="Q98" s="84"/>
      <x:c r="R98" s="44">
        <x:f t="shared" si="1"/>
        <x:v>0</x:v>
      </x:c>
      <x:c r="S98" s="44">
        <x:v>-11200</x:v>
      </x:c>
      <x:c r="T98" s="44"/>
      <x:c r="U98" s="83"/>
      <x:c r="V98" s="90"/>
      <x:c r="W98" s="44">
        <x:f t="shared" si="13"/>
        <x:v>0</x:v>
      </x:c>
      <x:c r="X98" s="94"/>
      <x:c r="Y98" s="93"/>
      <x:c r="Z98" s="44">
        <x:f t="shared" si="3"/>
        <x:v>0</x:v>
      </x:c>
      <x:c r="AA98" s="94"/>
      <x:c r="AB98" s="93"/>
      <x:c r="AC98" s="44">
        <x:f t="shared" si="4"/>
        <x:v>0</x:v>
      </x:c>
      <x:c r="AD98" s="94"/>
      <x:c r="AE98" s="96"/>
      <x:c r="AF98" s="44">
        <x:f t="shared" si="5"/>
        <x:v>7060</x:v>
      </x:c>
      <x:c r="AG98" s="94">
        <x:v>1</x:v>
      </x:c>
      <x:c r="AH98" s="44">
        <x:v>25130</x:v>
      </x:c>
      <x:c r="AI98" s="94">
        <x:v>1</x:v>
      </x:c>
      <x:c r="AJ98" s="93"/>
      <x:c r="AK98" s="44">
        <x:f t="shared" si="6"/>
        <x:v>-6310</x:v>
      </x:c>
      <x:c r="AL98" s="97">
        <x:v>1</x:v>
      </x:c>
      <x:c r="AM98" s="44">
        <x:f t="shared" si="11"/>
        <x:v>0</x:v>
      </x:c>
      <x:c r="AN98" s="94"/>
      <x:c r="AO98" s="44">
        <x:v>25055</x:v>
      </x:c>
      <x:c r="AP98" s="94"/>
      <x:c r="AQ98" s="44">
        <x:f t="shared" si="7"/>
        <x:v>0</x:v>
      </x:c>
      <x:c r="AR98" s="94"/>
      <x:c r="AS98" s="44">
        <x:f t="shared" si="8"/>
        <x:v>0</x:v>
      </x:c>
      <x:c r="AT98" s="94"/>
      <x:c r="AU98" s="44" t="str">
        <x:f t="shared" si="9"/>
        <x:v/>
      </x:c>
      <x:c r="AV98" s="94"/>
      <x:c r="AW98" s="44" t="str">
        <x:f t="shared" si="14"/>
        <x:v/>
      </x:c>
      <x:c r="AX98" s="94"/>
    </x:row>
    <x:row r="99" spans="1:50" s="38" customFormat="1" ht="17.25" customHeight="1">
      <x:c r="A99" s="33"/>
      <x:c r="B99" s="152" t="s">
        <x:v>384</x:v>
      </x:c>
      <x:c r="C99" s="151">
        <x:v>92</x:v>
      </x:c>
      <x:c r="D99" s="137">
        <x:v>2</x:v>
      </x:c>
      <x:c r="E99" s="57" t="s">
        <x:v>160</x:v>
      </x:c>
      <x:c r="F99" s="58">
        <x:f t="shared" si="0"/>
        <x:v>33305</x:v>
      </x:c>
      <x:c r="G99" s="59"/>
      <x:c r="H99" s="59"/>
      <x:c r="I99" s="45"/>
      <x:c r="J99" s="99"/>
      <x:c r="K99" s="157"/>
      <x:c r="L99" s="99"/>
      <x:c r="M99" s="45"/>
      <x:c r="N99" s="99"/>
      <x:c r="O99" s="84"/>
      <x:c r="P99" s="84"/>
      <x:c r="Q99" s="84"/>
      <x:c r="R99" s="44">
        <x:f t="shared" si="1"/>
        <x:v>0</x:v>
      </x:c>
      <x:c r="S99" s="44">
        <x:v>-11200</x:v>
      </x:c>
      <x:c r="T99" s="44"/>
      <x:c r="U99" s="83"/>
      <x:c r="V99" s="90"/>
      <x:c r="W99" s="44">
        <x:f t="shared" si="13"/>
        <x:v>0</x:v>
      </x:c>
      <x:c r="X99" s="94"/>
      <x:c r="Y99" s="93"/>
      <x:c r="Z99" s="44">
        <x:f t="shared" si="3"/>
        <x:v>0</x:v>
      </x:c>
      <x:c r="AA99" s="94"/>
      <x:c r="AB99" s="93"/>
      <x:c r="AC99" s="44">
        <x:f t="shared" si="4"/>
        <x:v>0</x:v>
      </x:c>
      <x:c r="AD99" s="94"/>
      <x:c r="AE99" s="96"/>
      <x:c r="AF99" s="44">
        <x:f t="shared" si="5"/>
        <x:v>7060</x:v>
      </x:c>
      <x:c r="AG99" s="94">
        <x:v>1</x:v>
      </x:c>
      <x:c r="AH99" s="44">
        <x:f t="shared" si="12"/>
        <x:v>18700</x:v>
      </x:c>
      <x:c r="AI99" s="94">
        <x:v>1</x:v>
      </x:c>
      <x:c r="AJ99" s="93"/>
      <x:c r="AK99" s="44">
        <x:f t="shared" si="6"/>
        <x:v>-6310</x:v>
      </x:c>
      <x:c r="AL99" s="97">
        <x:v>1</x:v>
      </x:c>
      <x:c r="AM99" s="44">
        <x:f t="shared" si="11"/>
        <x:v>0</x:v>
      </x:c>
      <x:c r="AN99" s="94"/>
      <x:c r="AO99" s="44">
        <x:v>25055</x:v>
      </x:c>
      <x:c r="AP99" s="94"/>
      <x:c r="AQ99" s="44">
        <x:f t="shared" si="7"/>
        <x:v>0</x:v>
      </x:c>
      <x:c r="AR99" s="94"/>
      <x:c r="AS99" s="44">
        <x:f t="shared" si="8"/>
        <x:v>0</x:v>
      </x:c>
      <x:c r="AT99" s="94"/>
      <x:c r="AU99" s="44" t="str">
        <x:f t="shared" si="9"/>
        <x:v/>
      </x:c>
      <x:c r="AV99" s="94"/>
      <x:c r="AW99" s="44" t="str">
        <x:f t="shared" si="14"/>
        <x:v/>
      </x:c>
      <x:c r="AX99" s="94"/>
    </x:row>
    <x:row r="100" spans="1:50" s="38" customFormat="1" ht="17.25" customHeight="1">
      <x:c r="A100" s="33"/>
      <x:c r="B100" s="152" t="s">
        <x:v>400</x:v>
      </x:c>
      <x:c r="C100" s="151">
        <x:v>93</x:v>
      </x:c>
      <x:c r="D100" s="137">
        <x:v>2</x:v>
      </x:c>
      <x:c r="E100" s="57" t="s">
        <x:v>55</x:v>
      </x:c>
      <x:c r="F100" s="58">
        <x:f t="shared" si="0"/>
        <x:v>42655</x:v>
      </x:c>
      <x:c r="G100" s="59"/>
      <x:c r="H100" s="59"/>
      <x:c r="I100" s="45"/>
      <x:c r="J100" s="99"/>
      <x:c r="K100" s="157"/>
      <x:c r="L100" s="99"/>
      <x:c r="M100" s="45"/>
      <x:c r="N100" s="99"/>
      <x:c r="O100" s="84"/>
      <x:c r="P100" s="84"/>
      <x:c r="Q100" s="84"/>
      <x:c r="R100" s="44">
        <x:f t="shared" si="1"/>
        <x:v>0</x:v>
      </x:c>
      <x:c r="S100" s="44">
        <x:v>-11200</x:v>
      </x:c>
      <x:c r="T100" s="44"/>
      <x:c r="U100" s="83"/>
      <x:c r="V100" s="90"/>
      <x:c r="W100" s="44">
        <x:f t="shared" si="13"/>
        <x:v>0</x:v>
      </x:c>
      <x:c r="X100" s="94"/>
      <x:c r="Y100" s="93"/>
      <x:c r="Z100" s="44">
        <x:f t="shared" si="3"/>
        <x:v>0</x:v>
      </x:c>
      <x:c r="AA100" s="94"/>
      <x:c r="AB100" s="93"/>
      <x:c r="AC100" s="44">
        <x:f t="shared" si="4"/>
        <x:v>0</x:v>
      </x:c>
      <x:c r="AD100" s="94"/>
      <x:c r="AE100" s="96"/>
      <x:c r="AF100" s="44">
        <x:f t="shared" si="5"/>
        <x:v>7060</x:v>
      </x:c>
      <x:c r="AG100" s="94">
        <x:v>1</x:v>
      </x:c>
      <x:c r="AH100" s="44">
        <x:f t="shared" si="12"/>
        <x:v>18700</x:v>
      </x:c>
      <x:c r="AI100" s="94">
        <x:v>1</x:v>
      </x:c>
      <x:c r="AJ100" s="93"/>
      <x:c r="AK100" s="44">
        <x:f t="shared" si="6"/>
        <x:v>-6310</x:v>
      </x:c>
      <x:c r="AL100" s="97">
        <x:v>1</x:v>
      </x:c>
      <x:c r="AM100" s="44">
        <x:f t="shared" si="11"/>
        <x:v>0</x:v>
      </x:c>
      <x:c r="AN100" s="94"/>
      <x:c r="AO100" s="44">
        <x:v>34405</x:v>
      </x:c>
      <x:c r="AP100" s="94"/>
      <x:c r="AQ100" s="44">
        <x:f t="shared" si="7"/>
        <x:v>0</x:v>
      </x:c>
      <x:c r="AR100" s="94"/>
      <x:c r="AS100" s="44">
        <x:f t="shared" si="8"/>
        <x:v>0</x:v>
      </x:c>
      <x:c r="AT100" s="94"/>
      <x:c r="AU100" s="44" t="str">
        <x:f t="shared" si="9"/>
        <x:v/>
      </x:c>
      <x:c r="AV100" s="94"/>
      <x:c r="AW100" s="44" t="str">
        <x:f t="shared" si="14"/>
        <x:v/>
      </x:c>
      <x:c r="AX100" s="94"/>
    </x:row>
    <x:row r="101" spans="1:50" s="38" customFormat="1" ht="17.25" customHeight="1">
      <x:c r="A101" s="33"/>
      <x:c r="B101" s="152" t="s">
        <x:v>355</x:v>
      </x:c>
      <x:c r="C101" s="151">
        <x:v>94</x:v>
      </x:c>
      <x:c r="D101" s="137">
        <x:v>2</x:v>
      </x:c>
      <x:c r="E101" s="57" t="s">
        <x:v>131</x:v>
      </x:c>
      <x:c r="F101" s="58">
        <x:f t="shared" si="0"/>
        <x:v>33305</x:v>
      </x:c>
      <x:c r="G101" s="59"/>
      <x:c r="H101" s="59"/>
      <x:c r="I101" s="45"/>
      <x:c r="J101" s="99"/>
      <x:c r="K101" s="157"/>
      <x:c r="L101" s="99"/>
      <x:c r="M101" s="45"/>
      <x:c r="N101" s="99"/>
      <x:c r="O101" s="84"/>
      <x:c r="P101" s="84"/>
      <x:c r="Q101" s="84"/>
      <x:c r="R101" s="44">
        <x:f t="shared" si="1"/>
        <x:v>0</x:v>
      </x:c>
      <x:c r="S101" s="44">
        <x:v>-11200</x:v>
      </x:c>
      <x:c r="T101" s="44"/>
      <x:c r="U101" s="83"/>
      <x:c r="V101" s="90"/>
      <x:c r="W101" s="44">
        <x:f t="shared" si="13"/>
        <x:v>0</x:v>
      </x:c>
      <x:c r="X101" s="94"/>
      <x:c r="Y101" s="93"/>
      <x:c r="Z101" s="44">
        <x:f t="shared" si="3"/>
        <x:v>0</x:v>
      </x:c>
      <x:c r="AA101" s="94"/>
      <x:c r="AB101" s="93"/>
      <x:c r="AC101" s="44">
        <x:f t="shared" si="4"/>
        <x:v>0</x:v>
      </x:c>
      <x:c r="AD101" s="94"/>
      <x:c r="AE101" s="96"/>
      <x:c r="AF101" s="44">
        <x:f t="shared" si="5"/>
        <x:v>7060</x:v>
      </x:c>
      <x:c r="AG101" s="94">
        <x:v>1</x:v>
      </x:c>
      <x:c r="AH101" s="44">
        <x:f t="shared" si="12"/>
        <x:v>18700</x:v>
      </x:c>
      <x:c r="AI101" s="94">
        <x:v>1</x:v>
      </x:c>
      <x:c r="AJ101" s="93"/>
      <x:c r="AK101" s="44">
        <x:f t="shared" si="6"/>
        <x:v>-6310</x:v>
      </x:c>
      <x:c r="AL101" s="97">
        <x:v>1</x:v>
      </x:c>
      <x:c r="AM101" s="44">
        <x:f t="shared" si="11"/>
        <x:v>0</x:v>
      </x:c>
      <x:c r="AN101" s="94"/>
      <x:c r="AO101" s="44">
        <x:v>25055</x:v>
      </x:c>
      <x:c r="AP101" s="94"/>
      <x:c r="AQ101" s="44">
        <x:f t="shared" si="7"/>
        <x:v>0</x:v>
      </x:c>
      <x:c r="AR101" s="94"/>
      <x:c r="AS101" s="44">
        <x:f t="shared" si="8"/>
        <x:v>0</x:v>
      </x:c>
      <x:c r="AT101" s="94"/>
      <x:c r="AU101" s="44" t="str">
        <x:f t="shared" si="9"/>
        <x:v/>
      </x:c>
      <x:c r="AV101" s="94"/>
      <x:c r="AW101" s="44" t="str">
        <x:f t="shared" si="14"/>
        <x:v/>
      </x:c>
      <x:c r="AX101" s="94"/>
    </x:row>
    <x:row r="102" spans="1:50" s="38" customFormat="1" ht="17.25" customHeight="1">
      <x:c r="A102" s="33"/>
      <x:c r="B102" s="152" t="s">
        <x:v>225</x:v>
      </x:c>
      <x:c r="C102" s="151">
        <x:v>95</x:v>
      </x:c>
      <x:c r="D102" s="137">
        <x:v>2</x:v>
      </x:c>
      <x:c r="E102" s="57" t="s">
        <x:v>125</x:v>
      </x:c>
      <x:c r="F102" s="58">
        <x:f t="shared" si="0"/>
        <x:v>33305</x:v>
      </x:c>
      <x:c r="G102" s="59"/>
      <x:c r="H102" s="59"/>
      <x:c r="I102" s="45"/>
      <x:c r="J102" s="99"/>
      <x:c r="K102" s="157"/>
      <x:c r="L102" s="99"/>
      <x:c r="M102" s="45"/>
      <x:c r="N102" s="99"/>
      <x:c r="O102" s="84"/>
      <x:c r="P102" s="84"/>
      <x:c r="Q102" s="84"/>
      <x:c r="R102" s="44">
        <x:f t="shared" si="1"/>
        <x:v>0</x:v>
      </x:c>
      <x:c r="S102" s="44">
        <x:v>-11200</x:v>
      </x:c>
      <x:c r="T102" s="44"/>
      <x:c r="U102" s="83"/>
      <x:c r="V102" s="90"/>
      <x:c r="W102" s="44">
        <x:f t="shared" si="13"/>
        <x:v>0</x:v>
      </x:c>
      <x:c r="X102" s="94"/>
      <x:c r="Y102" s="93"/>
      <x:c r="Z102" s="44">
        <x:f t="shared" si="3"/>
        <x:v>0</x:v>
      </x:c>
      <x:c r="AA102" s="94"/>
      <x:c r="AB102" s="93"/>
      <x:c r="AC102" s="44">
        <x:f t="shared" si="4"/>
        <x:v>0</x:v>
      </x:c>
      <x:c r="AD102" s="94"/>
      <x:c r="AE102" s="96"/>
      <x:c r="AF102" s="44">
        <x:f t="shared" si="5"/>
        <x:v>7060</x:v>
      </x:c>
      <x:c r="AG102" s="94">
        <x:v>1</x:v>
      </x:c>
      <x:c r="AH102" s="44">
        <x:f t="shared" si="12"/>
        <x:v>18700</x:v>
      </x:c>
      <x:c r="AI102" s="94">
        <x:v>1</x:v>
      </x:c>
      <x:c r="AJ102" s="93"/>
      <x:c r="AK102" s="44">
        <x:f t="shared" si="6"/>
        <x:v>-6310</x:v>
      </x:c>
      <x:c r="AL102" s="97">
        <x:v>1</x:v>
      </x:c>
      <x:c r="AM102" s="44">
        <x:f t="shared" si="11"/>
        <x:v>0</x:v>
      </x:c>
      <x:c r="AN102" s="94"/>
      <x:c r="AO102" s="44">
        <x:v>25055</x:v>
      </x:c>
      <x:c r="AP102" s="94"/>
      <x:c r="AQ102" s="44">
        <x:f t="shared" si="7"/>
        <x:v>0</x:v>
      </x:c>
      <x:c r="AR102" s="94"/>
      <x:c r="AS102" s="44">
        <x:f t="shared" si="8"/>
        <x:v>0</x:v>
      </x:c>
      <x:c r="AT102" s="94"/>
      <x:c r="AU102" s="44" t="str">
        <x:f t="shared" si="9"/>
        <x:v/>
      </x:c>
      <x:c r="AV102" s="94"/>
      <x:c r="AW102" s="44" t="str">
        <x:f t="shared" si="14"/>
        <x:v/>
      </x:c>
      <x:c r="AX102" s="94"/>
    </x:row>
    <x:row r="103" spans="1:50" s="38" customFormat="1" ht="17.25" customHeight="1">
      <x:c r="A103" s="33"/>
      <x:c r="B103" s="152" t="s">
        <x:v>253</x:v>
      </x:c>
      <x:c r="C103" s="151">
        <x:v>96</x:v>
      </x:c>
      <x:c r="D103" s="137">
        <x:v>2</x:v>
      </x:c>
      <x:c r="E103" s="57" t="s">
        <x:v>46</x:v>
      </x:c>
      <x:c r="F103" s="58">
        <x:f>SUM(I103:M103,R103:T103,W103,Z103,AC103,AF103,AH103,AK103,AM103,AO103,AQ103,AS103,AU103,AW103,)-SUM(O103:Q103,U103)</x:f>
        <x:v>33305</x:v>
      </x:c>
      <x:c r="G103" s="59"/>
      <x:c r="H103" s="59"/>
      <x:c r="I103" s="45"/>
      <x:c r="J103" s="99"/>
      <x:c r="K103" s="157"/>
      <x:c r="L103" s="99"/>
      <x:c r="M103" s="45"/>
      <x:c r="N103" s="99"/>
      <x:c r="O103" s="84"/>
      <x:c r="P103" s="84"/>
      <x:c r="Q103" s="84"/>
      <x:c r="R103" s="44">
        <x:f t="shared" si="1"/>
        <x:v>0</x:v>
      </x:c>
      <x:c r="S103" s="44">
        <x:v>-11200</x:v>
      </x:c>
      <x:c r="T103" s="44"/>
      <x:c r="U103" s="83"/>
      <x:c r="V103" s="90"/>
      <x:c r="W103" s="44">
        <x:f>$W$3*X103</x:f>
        <x:v>0</x:v>
      </x:c>
      <x:c r="X103" s="94"/>
      <x:c r="Y103" s="93"/>
      <x:c r="Z103" s="44">
        <x:f>$Z$3*AA103</x:f>
        <x:v>0</x:v>
      </x:c>
      <x:c r="AA103" s="94"/>
      <x:c r="AB103" s="93"/>
      <x:c r="AC103" s="44">
        <x:f t="shared" si="4"/>
        <x:v>0</x:v>
      </x:c>
      <x:c r="AD103" s="94"/>
      <x:c r="AE103" s="96"/>
      <x:c r="AF103" s="44">
        <x:f t="shared" si="5"/>
        <x:v>7060</x:v>
      </x:c>
      <x:c r="AG103" s="94">
        <x:v>1</x:v>
      </x:c>
      <x:c r="AH103" s="44">
        <x:f t="shared" si="12"/>
        <x:v>18700</x:v>
      </x:c>
      <x:c r="AI103" s="94">
        <x:v>1</x:v>
      </x:c>
      <x:c r="AJ103" s="93"/>
      <x:c r="AK103" s="44">
        <x:f t="shared" si="6"/>
        <x:v>-6310</x:v>
      </x:c>
      <x:c r="AL103" s="97">
        <x:v>1</x:v>
      </x:c>
      <x:c r="AM103" s="44">
        <x:f t="shared" si="11"/>
        <x:v>0</x:v>
      </x:c>
      <x:c r="AN103" s="94"/>
      <x:c r="AO103" s="44">
        <x:v>25055</x:v>
      </x:c>
      <x:c r="AP103" s="94"/>
      <x:c r="AQ103" s="44">
        <x:f>IF(ISNUMBER(AR103),AR103*$AQ$3,0)</x:f>
        <x:v>0</x:v>
      </x:c>
      <x:c r="AR103" s="94"/>
      <x:c r="AS103" s="44">
        <x:f t="shared" si="8"/>
        <x:v>0</x:v>
      </x:c>
      <x:c r="AT103" s="94"/>
      <x:c r="AU103" s="44" t="str">
        <x:f>IF(ISNUMBER(AV103),AV103*$AU$3,"")</x:f>
        <x:v/>
      </x:c>
      <x:c r="AV103" s="94"/>
      <x:c r="AW103" s="44" t="str">
        <x:f>IF(ISNUMBER(AX103),AX103*$AW$3,"")</x:f>
        <x:v/>
      </x:c>
      <x:c r="AX103" s="94"/>
    </x:row>
    <x:row r="104" spans="1:50" s="38" customFormat="1" ht="17.25" customHeight="1">
      <x:c r="A104" s="33"/>
      <x:c r="B104" s="152" t="s">
        <x:v>234</x:v>
      </x:c>
      <x:c r="C104" s="151">
        <x:v>97</x:v>
      </x:c>
      <x:c r="D104" s="137">
        <x:v>2</x:v>
      </x:c>
      <x:c r="E104" s="57" t="s">
        <x:v>121</x:v>
      </x:c>
      <x:c r="F104" s="58">
        <x:f t="shared" si="0"/>
        <x:v>33305</x:v>
      </x:c>
      <x:c r="G104" s="59"/>
      <x:c r="H104" s="59"/>
      <x:c r="I104" s="45"/>
      <x:c r="J104" s="99"/>
      <x:c r="K104" s="157"/>
      <x:c r="L104" s="99"/>
      <x:c r="M104" s="45"/>
      <x:c r="N104" s="99"/>
      <x:c r="O104" s="84"/>
      <x:c r="P104" s="84"/>
      <x:c r="Q104" s="84"/>
      <x:c r="R104" s="44">
        <x:f t="shared" si="1"/>
        <x:v>0</x:v>
      </x:c>
      <x:c r="S104" s="44">
        <x:v>-11200</x:v>
      </x:c>
      <x:c r="T104" s="44"/>
      <x:c r="U104" s="83"/>
      <x:c r="V104" s="90"/>
      <x:c r="W104" s="44">
        <x:f t="shared" si="13"/>
        <x:v>0</x:v>
      </x:c>
      <x:c r="X104" s="94"/>
      <x:c r="Y104" s="93"/>
      <x:c r="Z104" s="44">
        <x:f t="shared" si="3"/>
        <x:v>0</x:v>
      </x:c>
      <x:c r="AA104" s="94"/>
      <x:c r="AB104" s="93"/>
      <x:c r="AC104" s="44">
        <x:f t="shared" si="4"/>
        <x:v>0</x:v>
      </x:c>
      <x:c r="AD104" s="94"/>
      <x:c r="AE104" s="96"/>
      <x:c r="AF104" s="44">
        <x:f t="shared" si="5"/>
        <x:v>7060</x:v>
      </x:c>
      <x:c r="AG104" s="94">
        <x:v>1</x:v>
      </x:c>
      <x:c r="AH104" s="44">
        <x:f t="shared" si="12"/>
        <x:v>18700</x:v>
      </x:c>
      <x:c r="AI104" s="94">
        <x:v>1</x:v>
      </x:c>
      <x:c r="AJ104" s="93"/>
      <x:c r="AK104" s="44">
        <x:f t="shared" si="6"/>
        <x:v>-6310</x:v>
      </x:c>
      <x:c r="AL104" s="97">
        <x:v>1</x:v>
      </x:c>
      <x:c r="AM104" s="44">
        <x:f t="shared" si="11"/>
        <x:v>0</x:v>
      </x:c>
      <x:c r="AN104" s="94"/>
      <x:c r="AO104" s="44">
        <x:v>25055</x:v>
      </x:c>
      <x:c r="AP104" s="94"/>
      <x:c r="AQ104" s="44">
        <x:f t="shared" si="7"/>
        <x:v>0</x:v>
      </x:c>
      <x:c r="AR104" s="94"/>
      <x:c r="AS104" s="44">
        <x:f t="shared" si="8"/>
        <x:v>0</x:v>
      </x:c>
      <x:c r="AT104" s="94"/>
      <x:c r="AU104" s="44" t="str">
        <x:f t="shared" si="9"/>
        <x:v/>
      </x:c>
      <x:c r="AV104" s="94"/>
      <x:c r="AW104" s="44" t="str">
        <x:f t="shared" si="14"/>
        <x:v/>
      </x:c>
      <x:c r="AX104" s="94"/>
    </x:row>
    <x:row r="105" spans="1:50" s="38" customFormat="1" ht="17.25" customHeight="1">
      <x:c r="A105" s="33"/>
      <x:c r="B105" s="152" t="s">
        <x:v>372</x:v>
      </x:c>
      <x:c r="C105" s="151">
        <x:v>98</x:v>
      </x:c>
      <x:c r="D105" s="137">
        <x:v>2</x:v>
      </x:c>
      <x:c r="E105" s="57" t="s">
        <x:v>49</x:v>
      </x:c>
      <x:c r="F105" s="58">
        <x:f t="shared" si="0"/>
        <x:v>33305</x:v>
      </x:c>
      <x:c r="G105" s="59"/>
      <x:c r="H105" s="59"/>
      <x:c r="I105" s="45"/>
      <x:c r="J105" s="99"/>
      <x:c r="K105" s="157"/>
      <x:c r="L105" s="99"/>
      <x:c r="M105" s="45"/>
      <x:c r="N105" s="99"/>
      <x:c r="O105" s="84"/>
      <x:c r="P105" s="84"/>
      <x:c r="Q105" s="84"/>
      <x:c r="R105" s="44">
        <x:f t="shared" si="1"/>
        <x:v>0</x:v>
      </x:c>
      <x:c r="S105" s="44">
        <x:v>-11200</x:v>
      </x:c>
      <x:c r="T105" s="44"/>
      <x:c r="U105" s="83"/>
      <x:c r="V105" s="90"/>
      <x:c r="W105" s="44">
        <x:f t="shared" si="13"/>
        <x:v>0</x:v>
      </x:c>
      <x:c r="X105" s="94"/>
      <x:c r="Y105" s="93"/>
      <x:c r="Z105" s="44">
        <x:f t="shared" si="3"/>
        <x:v>0</x:v>
      </x:c>
      <x:c r="AA105" s="94"/>
      <x:c r="AB105" s="93"/>
      <x:c r="AC105" s="44">
        <x:f t="shared" si="4"/>
        <x:v>0</x:v>
      </x:c>
      <x:c r="AD105" s="94"/>
      <x:c r="AE105" s="96"/>
      <x:c r="AF105" s="44">
        <x:f t="shared" si="5"/>
        <x:v>7060</x:v>
      </x:c>
      <x:c r="AG105" s="94">
        <x:v>1</x:v>
      </x:c>
      <x:c r="AH105" s="44">
        <x:f t="shared" si="12"/>
        <x:v>18700</x:v>
      </x:c>
      <x:c r="AI105" s="94">
        <x:v>1</x:v>
      </x:c>
      <x:c r="AJ105" s="93"/>
      <x:c r="AK105" s="44">
        <x:f t="shared" si="6"/>
        <x:v>-6310</x:v>
      </x:c>
      <x:c r="AL105" s="97">
        <x:v>1</x:v>
      </x:c>
      <x:c r="AM105" s="44">
        <x:f t="shared" si="11"/>
        <x:v>0</x:v>
      </x:c>
      <x:c r="AN105" s="94"/>
      <x:c r="AO105" s="44">
        <x:v>25055</x:v>
      </x:c>
      <x:c r="AP105" s="94"/>
      <x:c r="AQ105" s="44">
        <x:f t="shared" si="7"/>
        <x:v>0</x:v>
      </x:c>
      <x:c r="AR105" s="94"/>
      <x:c r="AS105" s="44">
        <x:f t="shared" si="8"/>
        <x:v>0</x:v>
      </x:c>
      <x:c r="AT105" s="94"/>
      <x:c r="AU105" s="44" t="str">
        <x:f t="shared" si="9"/>
        <x:v/>
      </x:c>
      <x:c r="AV105" s="94"/>
      <x:c r="AW105" s="44" t="str">
        <x:f t="shared" si="14"/>
        <x:v/>
      </x:c>
      <x:c r="AX105" s="94"/>
    </x:row>
    <x:row r="106" spans="1:50" s="38" customFormat="1" ht="17.25" customHeight="1">
      <x:c r="A106" s="33"/>
      <x:c r="B106" s="152" t="s">
        <x:v>337</x:v>
      </x:c>
      <x:c r="C106" s="151">
        <x:v>99</x:v>
      </x:c>
      <x:c r="D106" s="137">
        <x:v>2</x:v>
      </x:c>
      <x:c r="E106" s="57" t="s">
        <x:v>143</x:v>
      </x:c>
      <x:c r="F106" s="58">
        <x:f t="shared" si="0"/>
        <x:v>33305</x:v>
      </x:c>
      <x:c r="G106" s="59"/>
      <x:c r="H106" s="59"/>
      <x:c r="I106" s="45"/>
      <x:c r="J106" s="99"/>
      <x:c r="K106" s="157"/>
      <x:c r="L106" s="99"/>
      <x:c r="M106" s="45"/>
      <x:c r="N106" s="99"/>
      <x:c r="O106" s="84"/>
      <x:c r="P106" s="84"/>
      <x:c r="Q106" s="84"/>
      <x:c r="R106" s="44">
        <x:f t="shared" si="1"/>
        <x:v>0</x:v>
      </x:c>
      <x:c r="S106" s="44">
        <x:v>-11200</x:v>
      </x:c>
      <x:c r="T106" s="44"/>
      <x:c r="U106" s="83"/>
      <x:c r="V106" s="90"/>
      <x:c r="W106" s="44">
        <x:f t="shared" si="13"/>
        <x:v>0</x:v>
      </x:c>
      <x:c r="X106" s="94"/>
      <x:c r="Y106" s="93"/>
      <x:c r="Z106" s="44">
        <x:f t="shared" si="3"/>
        <x:v>0</x:v>
      </x:c>
      <x:c r="AA106" s="94"/>
      <x:c r="AB106" s="93"/>
      <x:c r="AC106" s="44">
        <x:f t="shared" si="4"/>
        <x:v>0</x:v>
      </x:c>
      <x:c r="AD106" s="94"/>
      <x:c r="AE106" s="96"/>
      <x:c r="AF106" s="44">
        <x:f t="shared" si="5"/>
        <x:v>7060</x:v>
      </x:c>
      <x:c r="AG106" s="94">
        <x:v>1</x:v>
      </x:c>
      <x:c r="AH106" s="44">
        <x:f t="shared" si="12"/>
        <x:v>18700</x:v>
      </x:c>
      <x:c r="AI106" s="94">
        <x:v>1</x:v>
      </x:c>
      <x:c r="AJ106" s="93"/>
      <x:c r="AK106" s="44">
        <x:f t="shared" si="6"/>
        <x:v>-6310</x:v>
      </x:c>
      <x:c r="AL106" s="97">
        <x:v>1</x:v>
      </x:c>
      <x:c r="AM106" s="44">
        <x:f t="shared" si="11"/>
        <x:v>0</x:v>
      </x:c>
      <x:c r="AN106" s="94"/>
      <x:c r="AO106" s="44">
        <x:v>25055</x:v>
      </x:c>
      <x:c r="AP106" s="94"/>
      <x:c r="AQ106" s="44">
        <x:f t="shared" si="7"/>
        <x:v>0</x:v>
      </x:c>
      <x:c r="AR106" s="94"/>
      <x:c r="AS106" s="44">
        <x:f t="shared" si="8"/>
        <x:v>0</x:v>
      </x:c>
      <x:c r="AT106" s="94"/>
      <x:c r="AU106" s="44" t="str">
        <x:f t="shared" si="9"/>
        <x:v/>
      </x:c>
      <x:c r="AV106" s="94"/>
      <x:c r="AW106" s="44" t="str">
        <x:f t="shared" si="14"/>
        <x:v/>
      </x:c>
      <x:c r="AX106" s="94"/>
    </x:row>
    <x:row r="107" spans="1:50" s="38" customFormat="1" ht="17.25" customHeight="1">
      <x:c r="A107" s="33"/>
      <x:c r="B107" s="152" t="s">
        <x:v>311</x:v>
      </x:c>
      <x:c r="C107" s="151">
        <x:v>100</x:v>
      </x:c>
      <x:c r="D107" s="137">
        <x:v>2</x:v>
      </x:c>
      <x:c r="E107" s="57" t="s">
        <x:v>140</x:v>
      </x:c>
      <x:c r="F107" s="58">
        <x:f t="shared" si="0"/>
        <x:v>33305</x:v>
      </x:c>
      <x:c r="G107" s="59"/>
      <x:c r="H107" s="59"/>
      <x:c r="I107" s="45"/>
      <x:c r="J107" s="99"/>
      <x:c r="K107" s="157"/>
      <x:c r="L107" s="99"/>
      <x:c r="M107" s="45"/>
      <x:c r="N107" s="99"/>
      <x:c r="O107" s="84"/>
      <x:c r="P107" s="84"/>
      <x:c r="Q107" s="84"/>
      <x:c r="R107" s="44">
        <x:f t="shared" si="1"/>
        <x:v>0</x:v>
      </x:c>
      <x:c r="S107" s="44">
        <x:v>-11200</x:v>
      </x:c>
      <x:c r="T107" s="44"/>
      <x:c r="U107" s="83"/>
      <x:c r="V107" s="90"/>
      <x:c r="W107" s="44">
        <x:f t="shared" si="13"/>
        <x:v>0</x:v>
      </x:c>
      <x:c r="X107" s="94"/>
      <x:c r="Y107" s="93"/>
      <x:c r="Z107" s="44">
        <x:f t="shared" si="3"/>
        <x:v>0</x:v>
      </x:c>
      <x:c r="AA107" s="94"/>
      <x:c r="AB107" s="93"/>
      <x:c r="AC107" s="44">
        <x:f t="shared" si="4"/>
        <x:v>0</x:v>
      </x:c>
      <x:c r="AD107" s="94"/>
      <x:c r="AE107" s="96"/>
      <x:c r="AF107" s="44">
        <x:f t="shared" si="5"/>
        <x:v>7060</x:v>
      </x:c>
      <x:c r="AG107" s="94">
        <x:v>1</x:v>
      </x:c>
      <x:c r="AH107" s="44">
        <x:f t="shared" si="12"/>
        <x:v>18700</x:v>
      </x:c>
      <x:c r="AI107" s="94">
        <x:v>1</x:v>
      </x:c>
      <x:c r="AJ107" s="93"/>
      <x:c r="AK107" s="44">
        <x:f t="shared" si="6"/>
        <x:v>-6310</x:v>
      </x:c>
      <x:c r="AL107" s="97">
        <x:v>1</x:v>
      </x:c>
      <x:c r="AM107" s="44">
        <x:f t="shared" si="11"/>
        <x:v>0</x:v>
      </x:c>
      <x:c r="AN107" s="94"/>
      <x:c r="AO107" s="44">
        <x:v>25055</x:v>
      </x:c>
      <x:c r="AP107" s="94"/>
      <x:c r="AQ107" s="44">
        <x:f t="shared" si="7"/>
        <x:v>0</x:v>
      </x:c>
      <x:c r="AR107" s="94"/>
      <x:c r="AS107" s="44">
        <x:f t="shared" si="8"/>
        <x:v>0</x:v>
      </x:c>
      <x:c r="AT107" s="94"/>
      <x:c r="AU107" s="44" t="str">
        <x:f t="shared" si="9"/>
        <x:v/>
      </x:c>
      <x:c r="AV107" s="94"/>
      <x:c r="AW107" s="44" t="str">
        <x:f t="shared" si="14"/>
        <x:v/>
      </x:c>
      <x:c r="AX107" s="94"/>
    </x:row>
    <x:row r="108" spans="1:50" s="38" customFormat="1" ht="17.25" customHeight="1">
      <x:c r="A108" s="33"/>
      <x:c r="B108" s="152" t="s">
        <x:v>322</x:v>
      </x:c>
      <x:c r="C108" s="151">
        <x:v>101</x:v>
      </x:c>
      <x:c r="D108" s="137">
        <x:v>2</x:v>
      </x:c>
      <x:c r="E108" s="57" t="s">
        <x:v>192</x:v>
      </x:c>
      <x:c r="F108" s="58">
        <x:f t="shared" si="0"/>
        <x:v>39735</x:v>
      </x:c>
      <x:c r="G108" s="59"/>
      <x:c r="H108" s="59"/>
      <x:c r="I108" s="45"/>
      <x:c r="J108" s="99"/>
      <x:c r="K108" s="157"/>
      <x:c r="L108" s="99"/>
      <x:c r="M108" s="45"/>
      <x:c r="N108" s="99"/>
      <x:c r="O108" s="84"/>
      <x:c r="P108" s="84"/>
      <x:c r="Q108" s="84"/>
      <x:c r="R108" s="44">
        <x:f t="shared" si="1"/>
        <x:v>0</x:v>
      </x:c>
      <x:c r="S108" s="44">
        <x:v>-11200</x:v>
      </x:c>
      <x:c r="T108" s="44"/>
      <x:c r="U108" s="83"/>
      <x:c r="V108" s="90"/>
      <x:c r="W108" s="44">
        <x:f t="shared" si="13"/>
        <x:v>0</x:v>
      </x:c>
      <x:c r="X108" s="94"/>
      <x:c r="Y108" s="93"/>
      <x:c r="Z108" s="44">
        <x:f t="shared" si="3"/>
        <x:v>0</x:v>
      </x:c>
      <x:c r="AA108" s="94"/>
      <x:c r="AB108" s="93"/>
      <x:c r="AC108" s="44">
        <x:f t="shared" si="4"/>
        <x:v>0</x:v>
      </x:c>
      <x:c r="AD108" s="94"/>
      <x:c r="AE108" s="96"/>
      <x:c r="AF108" s="44">
        <x:f t="shared" si="5"/>
        <x:v>7060</x:v>
      </x:c>
      <x:c r="AG108" s="94">
        <x:v>1</x:v>
      </x:c>
      <x:c r="AH108" s="44">
        <x:v>25130</x:v>
      </x:c>
      <x:c r="AI108" s="94">
        <x:v>1</x:v>
      </x:c>
      <x:c r="AJ108" s="93"/>
      <x:c r="AK108" s="44">
        <x:f t="shared" si="6"/>
        <x:v>-6310</x:v>
      </x:c>
      <x:c r="AL108" s="97">
        <x:v>1</x:v>
      </x:c>
      <x:c r="AM108" s="44">
        <x:f t="shared" si="11"/>
        <x:v>0</x:v>
      </x:c>
      <x:c r="AN108" s="94"/>
      <x:c r="AO108" s="44">
        <x:v>25055</x:v>
      </x:c>
      <x:c r="AP108" s="94"/>
      <x:c r="AQ108" s="44">
        <x:f t="shared" si="7"/>
        <x:v>0</x:v>
      </x:c>
      <x:c r="AR108" s="94"/>
      <x:c r="AS108" s="44">
        <x:f t="shared" si="8"/>
        <x:v>0</x:v>
      </x:c>
      <x:c r="AT108" s="94"/>
      <x:c r="AU108" s="44" t="str">
        <x:f t="shared" si="9"/>
        <x:v/>
      </x:c>
      <x:c r="AV108" s="94"/>
      <x:c r="AW108" s="44" t="str">
        <x:f t="shared" si="14"/>
        <x:v/>
      </x:c>
      <x:c r="AX108" s="94"/>
    </x:row>
    <x:row r="109" spans="1:50" s="38" customFormat="1" ht="17.25" customHeight="1">
      <x:c r="A109" s="33"/>
      <x:c r="B109" s="152" t="s">
        <x:v>309</x:v>
      </x:c>
      <x:c r="C109" s="151">
        <x:v>102</x:v>
      </x:c>
      <x:c r="D109" s="137">
        <x:v>2</x:v>
      </x:c>
      <x:c r="E109" s="57" t="s">
        <x:v>146</x:v>
      </x:c>
      <x:c r="F109" s="58">
        <x:f t="shared" si="0"/>
        <x:v>42655</x:v>
      </x:c>
      <x:c r="G109" s="59"/>
      <x:c r="H109" s="59"/>
      <x:c r="I109" s="45"/>
      <x:c r="J109" s="99"/>
      <x:c r="K109" s="157"/>
      <x:c r="L109" s="99"/>
      <x:c r="M109" s="45"/>
      <x:c r="N109" s="99"/>
      <x:c r="O109" s="84"/>
      <x:c r="P109" s="84"/>
      <x:c r="Q109" s="84"/>
      <x:c r="R109" s="44">
        <x:f t="shared" si="1"/>
        <x:v>0</x:v>
      </x:c>
      <x:c r="S109" s="44">
        <x:v>-11200</x:v>
      </x:c>
      <x:c r="T109" s="44"/>
      <x:c r="U109" s="83"/>
      <x:c r="V109" s="90"/>
      <x:c r="W109" s="44">
        <x:f t="shared" si="13"/>
        <x:v>0</x:v>
      </x:c>
      <x:c r="X109" s="94"/>
      <x:c r="Y109" s="93"/>
      <x:c r="Z109" s="44">
        <x:f t="shared" si="3"/>
        <x:v>0</x:v>
      </x:c>
      <x:c r="AA109" s="94"/>
      <x:c r="AB109" s="93"/>
      <x:c r="AC109" s="44">
        <x:f t="shared" si="4"/>
        <x:v>0</x:v>
      </x:c>
      <x:c r="AD109" s="94"/>
      <x:c r="AE109" s="96"/>
      <x:c r="AF109" s="44">
        <x:f t="shared" si="5"/>
        <x:v>7060</x:v>
      </x:c>
      <x:c r="AG109" s="94">
        <x:v>1</x:v>
      </x:c>
      <x:c r="AH109" s="44">
        <x:f t="shared" si="12"/>
        <x:v>18700</x:v>
      </x:c>
      <x:c r="AI109" s="94">
        <x:v>1</x:v>
      </x:c>
      <x:c r="AJ109" s="93"/>
      <x:c r="AK109" s="44">
        <x:f t="shared" si="6"/>
        <x:v>-6310</x:v>
      </x:c>
      <x:c r="AL109" s="97">
        <x:v>1</x:v>
      </x:c>
      <x:c r="AM109" s="44">
        <x:f t="shared" si="11"/>
        <x:v>0</x:v>
      </x:c>
      <x:c r="AN109" s="94"/>
      <x:c r="AO109" s="44">
        <x:v>34405</x:v>
      </x:c>
      <x:c r="AP109" s="94"/>
      <x:c r="AQ109" s="44">
        <x:f t="shared" si="7"/>
        <x:v>0</x:v>
      </x:c>
      <x:c r="AR109" s="94"/>
      <x:c r="AS109" s="44">
        <x:f t="shared" si="8"/>
        <x:v>0</x:v>
      </x:c>
      <x:c r="AT109" s="94"/>
      <x:c r="AU109" s="44" t="str">
        <x:f t="shared" si="9"/>
        <x:v/>
      </x:c>
      <x:c r="AV109" s="94"/>
      <x:c r="AW109" s="44" t="str">
        <x:f t="shared" si="14"/>
        <x:v/>
      </x:c>
      <x:c r="AX109" s="94"/>
    </x:row>
    <x:row r="110" spans="1:50" s="38" customFormat="1" ht="17.25" customHeight="1">
      <x:c r="A110" s="33"/>
      <x:c r="B110" s="152" t="s">
        <x:v>365</x:v>
      </x:c>
      <x:c r="C110" s="151">
        <x:v>103</x:v>
      </x:c>
      <x:c r="D110" s="137">
        <x:v>2</x:v>
      </x:c>
      <x:c r="E110" s="57" t="s">
        <x:v>142</x:v>
      </x:c>
      <x:c r="F110" s="58">
        <x:f t="shared" si="0"/>
        <x:v>33305</x:v>
      </x:c>
      <x:c r="G110" s="59"/>
      <x:c r="H110" s="59"/>
      <x:c r="I110" s="45"/>
      <x:c r="J110" s="99"/>
      <x:c r="K110" s="157"/>
      <x:c r="L110" s="99"/>
      <x:c r="M110" s="45"/>
      <x:c r="N110" s="99"/>
      <x:c r="O110" s="84"/>
      <x:c r="P110" s="84"/>
      <x:c r="Q110" s="84"/>
      <x:c r="R110" s="44">
        <x:f t="shared" si="1"/>
        <x:v>0</x:v>
      </x:c>
      <x:c r="S110" s="44">
        <x:v>-11200</x:v>
      </x:c>
      <x:c r="T110" s="44"/>
      <x:c r="U110" s="83"/>
      <x:c r="V110" s="90"/>
      <x:c r="W110" s="44">
        <x:f t="shared" si="13"/>
        <x:v>0</x:v>
      </x:c>
      <x:c r="X110" s="94"/>
      <x:c r="Y110" s="93"/>
      <x:c r="Z110" s="44">
        <x:f t="shared" si="3"/>
        <x:v>0</x:v>
      </x:c>
      <x:c r="AA110" s="94"/>
      <x:c r="AB110" s="93"/>
      <x:c r="AC110" s="44">
        <x:f t="shared" si="4"/>
        <x:v>0</x:v>
      </x:c>
      <x:c r="AD110" s="94"/>
      <x:c r="AE110" s="96"/>
      <x:c r="AF110" s="44">
        <x:f t="shared" si="5"/>
        <x:v>7060</x:v>
      </x:c>
      <x:c r="AG110" s="94">
        <x:v>1</x:v>
      </x:c>
      <x:c r="AH110" s="44">
        <x:f t="shared" si="12"/>
        <x:v>18700</x:v>
      </x:c>
      <x:c r="AI110" s="94">
        <x:v>1</x:v>
      </x:c>
      <x:c r="AJ110" s="93"/>
      <x:c r="AK110" s="44">
        <x:f t="shared" si="6"/>
        <x:v>-6310</x:v>
      </x:c>
      <x:c r="AL110" s="97">
        <x:v>1</x:v>
      </x:c>
      <x:c r="AM110" s="44">
        <x:f t="shared" si="11"/>
        <x:v>0</x:v>
      </x:c>
      <x:c r="AN110" s="94"/>
      <x:c r="AO110" s="44">
        <x:v>25055</x:v>
      </x:c>
      <x:c r="AP110" s="94"/>
      <x:c r="AQ110" s="44">
        <x:f t="shared" si="7"/>
        <x:v>0</x:v>
      </x:c>
      <x:c r="AR110" s="94"/>
      <x:c r="AS110" s="44">
        <x:f t="shared" si="8"/>
        <x:v>0</x:v>
      </x:c>
      <x:c r="AT110" s="94"/>
      <x:c r="AU110" s="44" t="str">
        <x:f t="shared" si="9"/>
        <x:v/>
      </x:c>
      <x:c r="AV110" s="94"/>
      <x:c r="AW110" s="44" t="str">
        <x:f t="shared" si="14"/>
        <x:v/>
      </x:c>
      <x:c r="AX110" s="94"/>
    </x:row>
    <x:row r="111" spans="1:50" s="38" customFormat="1" ht="17.25" customHeight="1">
      <x:c r="A111" s="33"/>
      <x:c r="B111" s="152" t="s">
        <x:v>338</x:v>
      </x:c>
      <x:c r="C111" s="151">
        <x:v>104</x:v>
      </x:c>
      <x:c r="D111" s="137">
        <x:v>2</x:v>
      </x:c>
      <x:c r="E111" s="57" t="s">
        <x:v>141</x:v>
      </x:c>
      <x:c r="F111" s="58">
        <x:f t="shared" si="0"/>
        <x:v>42655</x:v>
      </x:c>
      <x:c r="G111" s="59"/>
      <x:c r="H111" s="59"/>
      <x:c r="I111" s="45"/>
      <x:c r="J111" s="99"/>
      <x:c r="K111" s="157"/>
      <x:c r="L111" s="99"/>
      <x:c r="M111" s="45"/>
      <x:c r="N111" s="99"/>
      <x:c r="O111" s="84"/>
      <x:c r="P111" s="84"/>
      <x:c r="Q111" s="84"/>
      <x:c r="R111" s="44">
        <x:f t="shared" si="1"/>
        <x:v>0</x:v>
      </x:c>
      <x:c r="S111" s="44">
        <x:v>-11200</x:v>
      </x:c>
      <x:c r="T111" s="44"/>
      <x:c r="U111" s="83"/>
      <x:c r="V111" s="90"/>
      <x:c r="W111" s="44">
        <x:f t="shared" si="13"/>
        <x:v>0</x:v>
      </x:c>
      <x:c r="X111" s="94"/>
      <x:c r="Y111" s="93"/>
      <x:c r="Z111" s="44">
        <x:f t="shared" si="3"/>
        <x:v>0</x:v>
      </x:c>
      <x:c r="AA111" s="94"/>
      <x:c r="AB111" s="93"/>
      <x:c r="AC111" s="44">
        <x:f t="shared" si="4"/>
        <x:v>0</x:v>
      </x:c>
      <x:c r="AD111" s="94"/>
      <x:c r="AE111" s="96"/>
      <x:c r="AF111" s="44">
        <x:f t="shared" si="5"/>
        <x:v>7060</x:v>
      </x:c>
      <x:c r="AG111" s="94">
        <x:v>1</x:v>
      </x:c>
      <x:c r="AH111" s="44">
        <x:f t="shared" si="12"/>
        <x:v>18700</x:v>
      </x:c>
      <x:c r="AI111" s="94">
        <x:v>1</x:v>
      </x:c>
      <x:c r="AJ111" s="93"/>
      <x:c r="AK111" s="44">
        <x:f t="shared" si="6"/>
        <x:v>-6310</x:v>
      </x:c>
      <x:c r="AL111" s="97">
        <x:v>1</x:v>
      </x:c>
      <x:c r="AM111" s="44">
        <x:f t="shared" si="11"/>
        <x:v>0</x:v>
      </x:c>
      <x:c r="AN111" s="94"/>
      <x:c r="AO111" s="44">
        <x:v>34405</x:v>
      </x:c>
      <x:c r="AP111" s="94"/>
      <x:c r="AQ111" s="44">
        <x:f t="shared" si="7"/>
        <x:v>0</x:v>
      </x:c>
      <x:c r="AR111" s="94"/>
      <x:c r="AS111" s="44">
        <x:f t="shared" si="8"/>
        <x:v>0</x:v>
      </x:c>
      <x:c r="AT111" s="94"/>
      <x:c r="AU111" s="44" t="str">
        <x:f t="shared" si="9"/>
        <x:v/>
      </x:c>
      <x:c r="AV111" s="94"/>
      <x:c r="AW111" s="44" t="str">
        <x:f t="shared" si="14"/>
        <x:v/>
      </x:c>
      <x:c r="AX111" s="94"/>
    </x:row>
    <x:row r="112" spans="1:50" s="38" customFormat="1" ht="17.25" customHeight="1">
      <x:c r="A112" s="33"/>
      <x:c r="B112" s="152" t="s">
        <x:v>0</x:v>
      </x:c>
      <x:c r="C112" s="151">
        <x:v>105</x:v>
      </x:c>
      <x:c r="D112" s="137">
        <x:v>2</x:v>
      </x:c>
      <x:c r="E112" s="57" t="s">
        <x:v>103</x:v>
      </x:c>
      <x:c r="F112" s="58">
        <x:f t="shared" si="0"/>
        <x:v>33305</x:v>
      </x:c>
      <x:c r="G112" s="59"/>
      <x:c r="H112" s="59"/>
      <x:c r="I112" s="45"/>
      <x:c r="J112" s="99"/>
      <x:c r="K112" s="157"/>
      <x:c r="L112" s="99"/>
      <x:c r="M112" s="45"/>
      <x:c r="N112" s="99"/>
      <x:c r="O112" s="84"/>
      <x:c r="P112" s="84"/>
      <x:c r="Q112" s="84"/>
      <x:c r="R112" s="44">
        <x:f t="shared" si="1"/>
        <x:v>0</x:v>
      </x:c>
      <x:c r="S112" s="44">
        <x:v>-11200</x:v>
      </x:c>
      <x:c r="T112" s="44"/>
      <x:c r="U112" s="83"/>
      <x:c r="V112" s="90"/>
      <x:c r="W112" s="44">
        <x:f t="shared" si="13"/>
        <x:v>0</x:v>
      </x:c>
      <x:c r="X112" s="94"/>
      <x:c r="Y112" s="93"/>
      <x:c r="Z112" s="44">
        <x:f t="shared" si="3"/>
        <x:v>0</x:v>
      </x:c>
      <x:c r="AA112" s="94"/>
      <x:c r="AB112" s="93"/>
      <x:c r="AC112" s="44">
        <x:f t="shared" si="4"/>
        <x:v>0</x:v>
      </x:c>
      <x:c r="AD112" s="94"/>
      <x:c r="AE112" s="96"/>
      <x:c r="AF112" s="44">
        <x:f t="shared" si="5"/>
        <x:v>7060</x:v>
      </x:c>
      <x:c r="AG112" s="94">
        <x:v>1</x:v>
      </x:c>
      <x:c r="AH112" s="44">
        <x:f t="shared" si="12"/>
        <x:v>18700</x:v>
      </x:c>
      <x:c r="AI112" s="94">
        <x:v>1</x:v>
      </x:c>
      <x:c r="AJ112" s="93"/>
      <x:c r="AK112" s="44">
        <x:f t="shared" si="6"/>
        <x:v>-6310</x:v>
      </x:c>
      <x:c r="AL112" s="97">
        <x:v>1</x:v>
      </x:c>
      <x:c r="AM112" s="44">
        <x:f t="shared" si="11"/>
        <x:v>0</x:v>
      </x:c>
      <x:c r="AN112" s="94"/>
      <x:c r="AO112" s="44">
        <x:v>25055</x:v>
      </x:c>
      <x:c r="AP112" s="94"/>
      <x:c r="AQ112" s="44">
        <x:f t="shared" si="7"/>
        <x:v>0</x:v>
      </x:c>
      <x:c r="AR112" s="94"/>
      <x:c r="AS112" s="44">
        <x:f t="shared" si="8"/>
        <x:v>0</x:v>
      </x:c>
      <x:c r="AT112" s="94"/>
      <x:c r="AU112" s="44" t="str">
        <x:f t="shared" si="9"/>
        <x:v/>
      </x:c>
      <x:c r="AV112" s="94"/>
      <x:c r="AW112" s="44" t="str">
        <x:f t="shared" si="14"/>
        <x:v/>
      </x:c>
      <x:c r="AX112" s="94"/>
    </x:row>
    <x:row r="113" spans="1:50" s="38" customFormat="1" ht="17.25" customHeight="1">
      <x:c r="A113" s="33"/>
      <x:c r="B113" s="152" t="s">
        <x:v>362</x:v>
      </x:c>
      <x:c r="C113" s="151">
        <x:v>106</x:v>
      </x:c>
      <x:c r="D113" s="137">
        <x:v>2</x:v>
      </x:c>
      <x:c r="E113" s="57" t="s">
        <x:v>98</x:v>
      </x:c>
      <x:c r="F113" s="58">
        <x:f t="shared" si="0"/>
        <x:v>33305</x:v>
      </x:c>
      <x:c r="G113" s="59"/>
      <x:c r="H113" s="59"/>
      <x:c r="I113" s="45"/>
      <x:c r="J113" s="99"/>
      <x:c r="K113" s="157"/>
      <x:c r="L113" s="99"/>
      <x:c r="M113" s="45"/>
      <x:c r="N113" s="99"/>
      <x:c r="O113" s="84"/>
      <x:c r="P113" s="84"/>
      <x:c r="Q113" s="84"/>
      <x:c r="R113" s="44">
        <x:f t="shared" si="1"/>
        <x:v>0</x:v>
      </x:c>
      <x:c r="S113" s="44">
        <x:v>-11200</x:v>
      </x:c>
      <x:c r="T113" s="44"/>
      <x:c r="U113" s="83"/>
      <x:c r="V113" s="90"/>
      <x:c r="W113" s="44">
        <x:f t="shared" si="13"/>
        <x:v>0</x:v>
      </x:c>
      <x:c r="X113" s="94"/>
      <x:c r="Y113" s="93"/>
      <x:c r="Z113" s="44">
        <x:f t="shared" si="3"/>
        <x:v>0</x:v>
      </x:c>
      <x:c r="AA113" s="94"/>
      <x:c r="AB113" s="93"/>
      <x:c r="AC113" s="44">
        <x:f t="shared" si="4"/>
        <x:v>0</x:v>
      </x:c>
      <x:c r="AD113" s="94"/>
      <x:c r="AE113" s="96"/>
      <x:c r="AF113" s="44">
        <x:f t="shared" si="5"/>
        <x:v>7060</x:v>
      </x:c>
      <x:c r="AG113" s="94">
        <x:v>1</x:v>
      </x:c>
      <x:c r="AH113" s="44">
        <x:f t="shared" si="12"/>
        <x:v>18700</x:v>
      </x:c>
      <x:c r="AI113" s="94">
        <x:v>1</x:v>
      </x:c>
      <x:c r="AJ113" s="93"/>
      <x:c r="AK113" s="44">
        <x:f t="shared" si="6"/>
        <x:v>-6310</x:v>
      </x:c>
      <x:c r="AL113" s="97">
        <x:v>1</x:v>
      </x:c>
      <x:c r="AM113" s="44">
        <x:f t="shared" si="11"/>
        <x:v>0</x:v>
      </x:c>
      <x:c r="AN113" s="94"/>
      <x:c r="AO113" s="44">
        <x:v>25055</x:v>
      </x:c>
      <x:c r="AP113" s="94"/>
      <x:c r="AQ113" s="44">
        <x:f t="shared" si="7"/>
        <x:v>0</x:v>
      </x:c>
      <x:c r="AR113" s="94"/>
      <x:c r="AS113" s="44">
        <x:f t="shared" si="8"/>
        <x:v>0</x:v>
      </x:c>
      <x:c r="AT113" s="94"/>
      <x:c r="AU113" s="44" t="str">
        <x:f t="shared" si="9"/>
        <x:v/>
      </x:c>
      <x:c r="AV113" s="94"/>
      <x:c r="AW113" s="44" t="str">
        <x:f t="shared" si="14"/>
        <x:v/>
      </x:c>
      <x:c r="AX113" s="94"/>
    </x:row>
    <x:row r="114" spans="1:50" s="38" customFormat="1" ht="17.25" customHeight="1">
      <x:c r="A114" s="33"/>
      <x:c r="B114" s="152" t="s">
        <x:v>223</x:v>
      </x:c>
      <x:c r="C114" s="151">
        <x:v>107</x:v>
      </x:c>
      <x:c r="D114" s="137">
        <x:v>2</x:v>
      </x:c>
      <x:c r="E114" s="57" t="s">
        <x:v>43</x:v>
      </x:c>
      <x:c r="F114" s="58">
        <x:f t="shared" si="0"/>
        <x:v>33305</x:v>
      </x:c>
      <x:c r="G114" s="59"/>
      <x:c r="H114" s="59"/>
      <x:c r="I114" s="45"/>
      <x:c r="J114" s="99"/>
      <x:c r="K114" s="157"/>
      <x:c r="L114" s="99"/>
      <x:c r="M114" s="45"/>
      <x:c r="N114" s="99"/>
      <x:c r="O114" s="84"/>
      <x:c r="P114" s="84"/>
      <x:c r="Q114" s="84"/>
      <x:c r="R114" s="44">
        <x:f t="shared" si="1"/>
        <x:v>0</x:v>
      </x:c>
      <x:c r="S114" s="44">
        <x:v>-11200</x:v>
      </x:c>
      <x:c r="T114" s="44"/>
      <x:c r="U114" s="83"/>
      <x:c r="V114" s="90"/>
      <x:c r="W114" s="44">
        <x:f t="shared" si="13"/>
        <x:v>0</x:v>
      </x:c>
      <x:c r="X114" s="94"/>
      <x:c r="Y114" s="93"/>
      <x:c r="Z114" s="44">
        <x:f t="shared" si="3"/>
        <x:v>0</x:v>
      </x:c>
      <x:c r="AA114" s="94"/>
      <x:c r="AB114" s="93"/>
      <x:c r="AC114" s="44">
        <x:f t="shared" si="4"/>
        <x:v>0</x:v>
      </x:c>
      <x:c r="AD114" s="94"/>
      <x:c r="AE114" s="96"/>
      <x:c r="AF114" s="44">
        <x:f t="shared" si="5"/>
        <x:v>7060</x:v>
      </x:c>
      <x:c r="AG114" s="94">
        <x:v>1</x:v>
      </x:c>
      <x:c r="AH114" s="44">
        <x:f t="shared" si="12"/>
        <x:v>18700</x:v>
      </x:c>
      <x:c r="AI114" s="94">
        <x:v>1</x:v>
      </x:c>
      <x:c r="AJ114" s="93"/>
      <x:c r="AK114" s="44">
        <x:f t="shared" si="6"/>
        <x:v>-6310</x:v>
      </x:c>
      <x:c r="AL114" s="97">
        <x:v>1</x:v>
      </x:c>
      <x:c r="AM114" s="44">
        <x:f t="shared" si="11"/>
        <x:v>0</x:v>
      </x:c>
      <x:c r="AN114" s="94"/>
      <x:c r="AO114" s="44">
        <x:v>25055</x:v>
      </x:c>
      <x:c r="AP114" s="94"/>
      <x:c r="AQ114" s="44">
        <x:f t="shared" si="7"/>
        <x:v>0</x:v>
      </x:c>
      <x:c r="AR114" s="94"/>
      <x:c r="AS114" s="44">
        <x:f t="shared" si="8"/>
        <x:v>0</x:v>
      </x:c>
      <x:c r="AT114" s="94"/>
      <x:c r="AU114" s="44" t="str">
        <x:f t="shared" si="9"/>
        <x:v/>
      </x:c>
      <x:c r="AV114" s="94"/>
      <x:c r="AW114" s="44" t="str">
        <x:f t="shared" si="14"/>
        <x:v/>
      </x:c>
      <x:c r="AX114" s="94"/>
    </x:row>
    <x:row r="115" spans="1:50" s="38" customFormat="1" ht="17.25" customHeight="1">
      <x:c r="A115" s="33"/>
      <x:c r="B115" s="152" t="s">
        <x:v>278</x:v>
      </x:c>
      <x:c r="C115" s="151">
        <x:v>108</x:v>
      </x:c>
      <x:c r="D115" s="137">
        <x:v>2</x:v>
      </x:c>
      <x:c r="E115" s="57" t="s">
        <x:v>68</x:v>
      </x:c>
      <x:c r="F115" s="58">
        <x:f t="shared" si="0"/>
        <x:v>33305</x:v>
      </x:c>
      <x:c r="G115" s="59"/>
      <x:c r="H115" s="59"/>
      <x:c r="I115" s="45"/>
      <x:c r="J115" s="99"/>
      <x:c r="K115" s="157"/>
      <x:c r="L115" s="99"/>
      <x:c r="M115" s="45"/>
      <x:c r="N115" s="99"/>
      <x:c r="O115" s="84"/>
      <x:c r="P115" s="84"/>
      <x:c r="Q115" s="84"/>
      <x:c r="R115" s="44">
        <x:f t="shared" si="1"/>
        <x:v>0</x:v>
      </x:c>
      <x:c r="S115" s="44">
        <x:v>-11200</x:v>
      </x:c>
      <x:c r="T115" s="44"/>
      <x:c r="U115" s="83"/>
      <x:c r="V115" s="90"/>
      <x:c r="W115" s="44">
        <x:f t="shared" si="13"/>
        <x:v>0</x:v>
      </x:c>
      <x:c r="X115" s="94"/>
      <x:c r="Y115" s="93"/>
      <x:c r="Z115" s="44">
        <x:f t="shared" si="3"/>
        <x:v>0</x:v>
      </x:c>
      <x:c r="AA115" s="94"/>
      <x:c r="AB115" s="93"/>
      <x:c r="AC115" s="44">
        <x:f t="shared" si="4"/>
        <x:v>0</x:v>
      </x:c>
      <x:c r="AD115" s="94"/>
      <x:c r="AE115" s="96"/>
      <x:c r="AF115" s="44">
        <x:f t="shared" si="5"/>
        <x:v>7060</x:v>
      </x:c>
      <x:c r="AG115" s="94">
        <x:v>1</x:v>
      </x:c>
      <x:c r="AH115" s="44">
        <x:f t="shared" si="12"/>
        <x:v>18700</x:v>
      </x:c>
      <x:c r="AI115" s="94">
        <x:v>1</x:v>
      </x:c>
      <x:c r="AJ115" s="93"/>
      <x:c r="AK115" s="44">
        <x:f t="shared" si="6"/>
        <x:v>-6310</x:v>
      </x:c>
      <x:c r="AL115" s="97">
        <x:v>1</x:v>
      </x:c>
      <x:c r="AM115" s="44">
        <x:f t="shared" si="11"/>
        <x:v>0</x:v>
      </x:c>
      <x:c r="AN115" s="94"/>
      <x:c r="AO115" s="44">
        <x:v>25055</x:v>
      </x:c>
      <x:c r="AP115" s="94"/>
      <x:c r="AQ115" s="44">
        <x:f t="shared" si="7"/>
        <x:v>0</x:v>
      </x:c>
      <x:c r="AR115" s="94"/>
      <x:c r="AS115" s="44">
        <x:f t="shared" si="8"/>
        <x:v>0</x:v>
      </x:c>
      <x:c r="AT115" s="94"/>
      <x:c r="AU115" s="44" t="str">
        <x:f t="shared" si="9"/>
        <x:v/>
      </x:c>
      <x:c r="AV115" s="94"/>
      <x:c r="AW115" s="44" t="str">
        <x:f t="shared" si="14"/>
        <x:v/>
      </x:c>
      <x:c r="AX115" s="94"/>
    </x:row>
    <x:row r="116" spans="1:50" s="38" customFormat="1" ht="17.25" customHeight="1">
      <x:c r="A116" s="33"/>
      <x:c r="B116" s="152" t="s">
        <x:v>299</x:v>
      </x:c>
      <x:c r="C116" s="151">
        <x:v>109</x:v>
      </x:c>
      <x:c r="D116" s="137">
        <x:v>2</x:v>
      </x:c>
      <x:c r="E116" s="57" t="s">
        <x:v>115</x:v>
      </x:c>
      <x:c r="F116" s="58">
        <x:f t="shared" si="0"/>
        <x:v>33305</x:v>
      </x:c>
      <x:c r="G116" s="59"/>
      <x:c r="H116" s="59"/>
      <x:c r="I116" s="45"/>
      <x:c r="J116" s="99"/>
      <x:c r="K116" s="157"/>
      <x:c r="L116" s="99"/>
      <x:c r="M116" s="45"/>
      <x:c r="N116" s="99"/>
      <x:c r="O116" s="84"/>
      <x:c r="P116" s="84"/>
      <x:c r="Q116" s="84"/>
      <x:c r="R116" s="44">
        <x:f t="shared" si="1"/>
        <x:v>0</x:v>
      </x:c>
      <x:c r="S116" s="44">
        <x:v>-11200</x:v>
      </x:c>
      <x:c r="T116" s="44"/>
      <x:c r="U116" s="83"/>
      <x:c r="V116" s="90"/>
      <x:c r="W116" s="44">
        <x:f t="shared" si="13"/>
        <x:v>0</x:v>
      </x:c>
      <x:c r="X116" s="94"/>
      <x:c r="Y116" s="93"/>
      <x:c r="Z116" s="44">
        <x:f t="shared" si="3"/>
        <x:v>0</x:v>
      </x:c>
      <x:c r="AA116" s="94"/>
      <x:c r="AB116" s="93"/>
      <x:c r="AC116" s="44">
        <x:f t="shared" si="4"/>
        <x:v>0</x:v>
      </x:c>
      <x:c r="AD116" s="94"/>
      <x:c r="AE116" s="96"/>
      <x:c r="AF116" s="44">
        <x:f t="shared" si="5"/>
        <x:v>7060</x:v>
      </x:c>
      <x:c r="AG116" s="94">
        <x:v>1</x:v>
      </x:c>
      <x:c r="AH116" s="44">
        <x:f t="shared" si="12"/>
        <x:v>18700</x:v>
      </x:c>
      <x:c r="AI116" s="94">
        <x:v>1</x:v>
      </x:c>
      <x:c r="AJ116" s="93"/>
      <x:c r="AK116" s="44">
        <x:f t="shared" si="6"/>
        <x:v>-6310</x:v>
      </x:c>
      <x:c r="AL116" s="97">
        <x:v>1</x:v>
      </x:c>
      <x:c r="AM116" s="44">
        <x:f t="shared" si="11"/>
        <x:v>0</x:v>
      </x:c>
      <x:c r="AN116" s="94"/>
      <x:c r="AO116" s="44">
        <x:v>25055</x:v>
      </x:c>
      <x:c r="AP116" s="94"/>
      <x:c r="AQ116" s="44">
        <x:f t="shared" si="7"/>
        <x:v>0</x:v>
      </x:c>
      <x:c r="AR116" s="94"/>
      <x:c r="AS116" s="44">
        <x:f t="shared" si="8"/>
        <x:v>0</x:v>
      </x:c>
      <x:c r="AT116" s="94"/>
      <x:c r="AU116" s="44" t="str">
        <x:f t="shared" si="9"/>
        <x:v/>
      </x:c>
      <x:c r="AV116" s="94"/>
      <x:c r="AW116" s="44" t="str">
        <x:f t="shared" si="14"/>
        <x:v/>
      </x:c>
      <x:c r="AX116" s="94"/>
    </x:row>
    <x:row r="117" spans="1:50" s="38" customFormat="1" ht="17.25" customHeight="1">
      <x:c r="A117" s="33"/>
      <x:c r="B117" s="152" t="s">
        <x:v>321</x:v>
      </x:c>
      <x:c r="C117" s="151">
        <x:v>110</x:v>
      </x:c>
      <x:c r="D117" s="137">
        <x:v>2</x:v>
      </x:c>
      <x:c r="E117" s="57" t="s">
        <x:v>94</x:v>
      </x:c>
      <x:c r="F117" s="58">
        <x:f t="shared" si="0"/>
        <x:v>33305</x:v>
      </x:c>
      <x:c r="G117" s="59"/>
      <x:c r="H117" s="59"/>
      <x:c r="I117" s="45"/>
      <x:c r="J117" s="99"/>
      <x:c r="K117" s="157"/>
      <x:c r="L117" s="99"/>
      <x:c r="M117" s="45"/>
      <x:c r="N117" s="99"/>
      <x:c r="O117" s="84"/>
      <x:c r="P117" s="84"/>
      <x:c r="Q117" s="84"/>
      <x:c r="R117" s="44">
        <x:f t="shared" si="1"/>
        <x:v>0</x:v>
      </x:c>
      <x:c r="S117" s="44">
        <x:v>-11200</x:v>
      </x:c>
      <x:c r="T117" s="44"/>
      <x:c r="U117" s="83"/>
      <x:c r="V117" s="90"/>
      <x:c r="W117" s="44">
        <x:f t="shared" si="13"/>
        <x:v>0</x:v>
      </x:c>
      <x:c r="X117" s="94"/>
      <x:c r="Y117" s="93"/>
      <x:c r="Z117" s="44">
        <x:f t="shared" si="3"/>
        <x:v>0</x:v>
      </x:c>
      <x:c r="AA117" s="94"/>
      <x:c r="AB117" s="93"/>
      <x:c r="AC117" s="44">
        <x:f t="shared" si="4"/>
        <x:v>0</x:v>
      </x:c>
      <x:c r="AD117" s="94"/>
      <x:c r="AE117" s="96"/>
      <x:c r="AF117" s="44">
        <x:f t="shared" si="5"/>
        <x:v>7060</x:v>
      </x:c>
      <x:c r="AG117" s="94">
        <x:v>1</x:v>
      </x:c>
      <x:c r="AH117" s="44">
        <x:f t="shared" si="12"/>
        <x:v>18700</x:v>
      </x:c>
      <x:c r="AI117" s="94">
        <x:v>1</x:v>
      </x:c>
      <x:c r="AJ117" s="93"/>
      <x:c r="AK117" s="44">
        <x:f t="shared" si="6"/>
        <x:v>-6310</x:v>
      </x:c>
      <x:c r="AL117" s="97">
        <x:v>1</x:v>
      </x:c>
      <x:c r="AM117" s="44">
        <x:f t="shared" si="11"/>
        <x:v>0</x:v>
      </x:c>
      <x:c r="AN117" s="94"/>
      <x:c r="AO117" s="44">
        <x:v>25055</x:v>
      </x:c>
      <x:c r="AP117" s="94"/>
      <x:c r="AQ117" s="44">
        <x:f t="shared" si="7"/>
        <x:v>0</x:v>
      </x:c>
      <x:c r="AR117" s="94"/>
      <x:c r="AS117" s="44">
        <x:f t="shared" si="8"/>
        <x:v>0</x:v>
      </x:c>
      <x:c r="AT117" s="94"/>
      <x:c r="AU117" s="44" t="str">
        <x:f t="shared" si="9"/>
        <x:v/>
      </x:c>
      <x:c r="AV117" s="94"/>
      <x:c r="AW117" s="44" t="str">
        <x:f t="shared" si="14"/>
        <x:v/>
      </x:c>
      <x:c r="AX117" s="94"/>
    </x:row>
    <x:row r="118" spans="1:50" s="38" customFormat="1" ht="17.25" customHeight="1">
      <x:c r="A118" s="33"/>
      <x:c r="B118" s="152" t="s">
        <x:v>323</x:v>
      </x:c>
      <x:c r="C118" s="151">
        <x:v>111</x:v>
      </x:c>
      <x:c r="D118" s="137">
        <x:v>2</x:v>
      </x:c>
      <x:c r="E118" s="57" t="s">
        <x:v>80</x:v>
      </x:c>
      <x:c r="F118" s="58">
        <x:f t="shared" si="0"/>
        <x:v>33305</x:v>
      </x:c>
      <x:c r="G118" s="59"/>
      <x:c r="H118" s="59"/>
      <x:c r="I118" s="45"/>
      <x:c r="J118" s="99"/>
      <x:c r="K118" s="157"/>
      <x:c r="L118" s="99"/>
      <x:c r="M118" s="45"/>
      <x:c r="N118" s="99"/>
      <x:c r="O118" s="84"/>
      <x:c r="P118" s="84"/>
      <x:c r="Q118" s="84"/>
      <x:c r="R118" s="44">
        <x:f t="shared" si="1"/>
        <x:v>0</x:v>
      </x:c>
      <x:c r="S118" s="44">
        <x:v>-11200</x:v>
      </x:c>
      <x:c r="T118" s="44"/>
      <x:c r="U118" s="83"/>
      <x:c r="V118" s="90"/>
      <x:c r="W118" s="44">
        <x:f t="shared" si="13"/>
        <x:v>0</x:v>
      </x:c>
      <x:c r="X118" s="94"/>
      <x:c r="Y118" s="93"/>
      <x:c r="Z118" s="44">
        <x:f t="shared" si="3"/>
        <x:v>0</x:v>
      </x:c>
      <x:c r="AA118" s="94"/>
      <x:c r="AB118" s="93"/>
      <x:c r="AC118" s="44">
        <x:f t="shared" si="4"/>
        <x:v>0</x:v>
      </x:c>
      <x:c r="AD118" s="94"/>
      <x:c r="AE118" s="96"/>
      <x:c r="AF118" s="44">
        <x:f t="shared" si="5"/>
        <x:v>7060</x:v>
      </x:c>
      <x:c r="AG118" s="94">
        <x:v>1</x:v>
      </x:c>
      <x:c r="AH118" s="44">
        <x:f t="shared" si="12"/>
        <x:v>18700</x:v>
      </x:c>
      <x:c r="AI118" s="94">
        <x:v>1</x:v>
      </x:c>
      <x:c r="AJ118" s="93"/>
      <x:c r="AK118" s="44">
        <x:f t="shared" si="6"/>
        <x:v>-6310</x:v>
      </x:c>
      <x:c r="AL118" s="97">
        <x:v>1</x:v>
      </x:c>
      <x:c r="AM118" s="44">
        <x:f t="shared" si="11"/>
        <x:v>0</x:v>
      </x:c>
      <x:c r="AN118" s="94"/>
      <x:c r="AO118" s="44">
        <x:v>25055</x:v>
      </x:c>
      <x:c r="AP118" s="94"/>
      <x:c r="AQ118" s="44">
        <x:f t="shared" si="7"/>
        <x:v>0</x:v>
      </x:c>
      <x:c r="AR118" s="94"/>
      <x:c r="AS118" s="44">
        <x:f t="shared" si="8"/>
        <x:v>0</x:v>
      </x:c>
      <x:c r="AT118" s="94"/>
      <x:c r="AU118" s="44" t="str">
        <x:f t="shared" si="9"/>
        <x:v/>
      </x:c>
      <x:c r="AV118" s="94"/>
      <x:c r="AW118" s="44" t="str">
        <x:f t="shared" si="14"/>
        <x:v/>
      </x:c>
      <x:c r="AX118" s="94"/>
    </x:row>
    <x:row r="119" spans="1:50" s="38" customFormat="1" ht="17.25" customHeight="1">
      <x:c r="A119" s="33"/>
      <x:c r="B119" s="152" t="s">
        <x:v>354</x:v>
      </x:c>
      <x:c r="C119" s="151">
        <x:v>112</x:v>
      </x:c>
      <x:c r="D119" s="137">
        <x:v>2</x:v>
      </x:c>
      <x:c r="E119" s="57" t="s">
        <x:v>34</x:v>
      </x:c>
      <x:c r="F119" s="58">
        <x:f t="shared" si="0"/>
        <x:v>33305</x:v>
      </x:c>
      <x:c r="G119" s="59"/>
      <x:c r="H119" s="59"/>
      <x:c r="I119" s="45"/>
      <x:c r="J119" s="99"/>
      <x:c r="K119" s="157"/>
      <x:c r="L119" s="99"/>
      <x:c r="M119" s="45"/>
      <x:c r="N119" s="99"/>
      <x:c r="O119" s="84"/>
      <x:c r="P119" s="84"/>
      <x:c r="Q119" s="84"/>
      <x:c r="R119" s="44">
        <x:f t="shared" si="1"/>
        <x:v>0</x:v>
      </x:c>
      <x:c r="S119" s="44">
        <x:v>-11200</x:v>
      </x:c>
      <x:c r="T119" s="44"/>
      <x:c r="U119" s="83"/>
      <x:c r="V119" s="90"/>
      <x:c r="W119" s="44">
        <x:f t="shared" si="13"/>
        <x:v>0</x:v>
      </x:c>
      <x:c r="X119" s="94"/>
      <x:c r="Y119" s="93"/>
      <x:c r="Z119" s="44">
        <x:f t="shared" si="3"/>
        <x:v>0</x:v>
      </x:c>
      <x:c r="AA119" s="94"/>
      <x:c r="AB119" s="93"/>
      <x:c r="AC119" s="44">
        <x:f t="shared" si="4"/>
        <x:v>0</x:v>
      </x:c>
      <x:c r="AD119" s="94"/>
      <x:c r="AE119" s="96"/>
      <x:c r="AF119" s="44">
        <x:f t="shared" si="5"/>
        <x:v>7060</x:v>
      </x:c>
      <x:c r="AG119" s="94">
        <x:v>1</x:v>
      </x:c>
      <x:c r="AH119" s="44">
        <x:f t="shared" si="12"/>
        <x:v>18700</x:v>
      </x:c>
      <x:c r="AI119" s="94">
        <x:v>1</x:v>
      </x:c>
      <x:c r="AJ119" s="93"/>
      <x:c r="AK119" s="44">
        <x:f t="shared" si="6"/>
        <x:v>-6310</x:v>
      </x:c>
      <x:c r="AL119" s="97">
        <x:v>1</x:v>
      </x:c>
      <x:c r="AM119" s="44">
        <x:f t="shared" si="11"/>
        <x:v>0</x:v>
      </x:c>
      <x:c r="AN119" s="94"/>
      <x:c r="AO119" s="44">
        <x:v>25055</x:v>
      </x:c>
      <x:c r="AP119" s="94"/>
      <x:c r="AQ119" s="44">
        <x:f t="shared" si="7"/>
        <x:v>0</x:v>
      </x:c>
      <x:c r="AR119" s="94"/>
      <x:c r="AS119" s="44">
        <x:f t="shared" si="8"/>
        <x:v>0</x:v>
      </x:c>
      <x:c r="AT119" s="94"/>
      <x:c r="AU119" s="44" t="str">
        <x:f t="shared" si="9"/>
        <x:v/>
      </x:c>
      <x:c r="AV119" s="94"/>
      <x:c r="AW119" s="44" t="str">
        <x:f t="shared" si="14"/>
        <x:v/>
      </x:c>
      <x:c r="AX119" s="94"/>
    </x:row>
    <x:row r="120" spans="1:50" s="38" customFormat="1" ht="17.25" customHeight="1">
      <x:c r="A120" s="33"/>
      <x:c r="B120" s="152" t="s">
        <x:v>352</x:v>
      </x:c>
      <x:c r="C120" s="151">
        <x:v>113</x:v>
      </x:c>
      <x:c r="D120" s="137">
        <x:v>2</x:v>
      </x:c>
      <x:c r="E120" s="57" t="s">
        <x:v>74</x:v>
      </x:c>
      <x:c r="F120" s="58">
        <x:f t="shared" si="0"/>
        <x:v>49085</x:v>
      </x:c>
      <x:c r="G120" s="59"/>
      <x:c r="H120" s="59"/>
      <x:c r="I120" s="45"/>
      <x:c r="J120" s="99"/>
      <x:c r="K120" s="157"/>
      <x:c r="L120" s="99"/>
      <x:c r="M120" s="45"/>
      <x:c r="N120" s="99"/>
      <x:c r="O120" s="84"/>
      <x:c r="P120" s="84"/>
      <x:c r="Q120" s="84"/>
      <x:c r="R120" s="44">
        <x:f t="shared" si="1"/>
        <x:v>0</x:v>
      </x:c>
      <x:c r="S120" s="44">
        <x:v>-11200</x:v>
      </x:c>
      <x:c r="T120" s="44"/>
      <x:c r="U120" s="83"/>
      <x:c r="V120" s="90"/>
      <x:c r="W120" s="44">
        <x:f t="shared" si="13"/>
        <x:v>0</x:v>
      </x:c>
      <x:c r="X120" s="94"/>
      <x:c r="Y120" s="93"/>
      <x:c r="Z120" s="44">
        <x:f t="shared" si="3"/>
        <x:v>0</x:v>
      </x:c>
      <x:c r="AA120" s="94"/>
      <x:c r="AB120" s="93"/>
      <x:c r="AC120" s="44">
        <x:f t="shared" si="4"/>
        <x:v>0</x:v>
      </x:c>
      <x:c r="AD120" s="94"/>
      <x:c r="AE120" s="96"/>
      <x:c r="AF120" s="44">
        <x:f t="shared" si="5"/>
        <x:v>7060</x:v>
      </x:c>
      <x:c r="AG120" s="94">
        <x:v>1</x:v>
      </x:c>
      <x:c r="AH120" s="44">
        <x:v>25130</x:v>
      </x:c>
      <x:c r="AI120" s="94">
        <x:v>1</x:v>
      </x:c>
      <x:c r="AJ120" s="93"/>
      <x:c r="AK120" s="44">
        <x:f t="shared" si="6"/>
        <x:v>-6310</x:v>
      </x:c>
      <x:c r="AL120" s="97">
        <x:v>1</x:v>
      </x:c>
      <x:c r="AM120" s="44">
        <x:f t="shared" si="11"/>
        <x:v>0</x:v>
      </x:c>
      <x:c r="AN120" s="94"/>
      <x:c r="AO120" s="44">
        <x:v>34405</x:v>
      </x:c>
      <x:c r="AP120" s="94"/>
      <x:c r="AQ120" s="44">
        <x:f t="shared" si="7"/>
        <x:v>0</x:v>
      </x:c>
      <x:c r="AR120" s="94"/>
      <x:c r="AS120" s="44">
        <x:f t="shared" si="8"/>
        <x:v>0</x:v>
      </x:c>
      <x:c r="AT120" s="94"/>
      <x:c r="AU120" s="44" t="str">
        <x:f t="shared" si="9"/>
        <x:v/>
      </x:c>
      <x:c r="AV120" s="94"/>
      <x:c r="AW120" s="44" t="str">
        <x:f t="shared" si="14"/>
        <x:v/>
      </x:c>
      <x:c r="AX120" s="94"/>
    </x:row>
    <x:row r="121" spans="1:50" s="38" customFormat="1" ht="17.25" customHeight="1">
      <x:c r="A121" s="33"/>
      <x:c r="B121" s="152" t="s">
        <x:v>246</x:v>
      </x:c>
      <x:c r="C121" s="151">
        <x:v>114</x:v>
      </x:c>
      <x:c r="D121" s="137">
        <x:v>2</x:v>
      </x:c>
      <x:c r="E121" s="57" t="s">
        <x:v>138</x:v>
      </x:c>
      <x:c r="F121" s="58">
        <x:f>SUM(I121:M121,R121:T121,W121,Z121,AC121,AF121,AH121,AK121,AM121,AO121,AQ121,AS121,AU121,AW121,)-SUM(O121:Q121,U121)</x:f>
        <x:v>1053305</x:v>
      </x:c>
      <x:c r="G121" s="59"/>
      <x:c r="H121" s="59"/>
      <x:c r="I121" s="45">
        <x:v>1020000</x:v>
      </x:c>
      <x:c r="J121" s="99" t="s">
        <x:v>206</x:v>
      </x:c>
      <x:c r="K121" s="157"/>
      <x:c r="L121" s="99"/>
      <x:c r="M121" s="45"/>
      <x:c r="N121" s="99"/>
      <x:c r="O121" s="84"/>
      <x:c r="P121" s="84"/>
      <x:c r="Q121" s="84"/>
      <x:c r="R121" s="44">
        <x:f t="shared" si="1"/>
        <x:v>0</x:v>
      </x:c>
      <x:c r="S121" s="44">
        <x:v>-11200</x:v>
      </x:c>
      <x:c r="T121" s="44"/>
      <x:c r="U121" s="83"/>
      <x:c r="V121" s="90"/>
      <x:c r="W121" s="44">
        <x:f t="shared" si="13"/>
        <x:v>0</x:v>
      </x:c>
      <x:c r="X121" s="94"/>
      <x:c r="Y121" s="93"/>
      <x:c r="Z121" s="44">
        <x:f t="shared" si="3"/>
        <x:v>0</x:v>
      </x:c>
      <x:c r="AA121" s="94"/>
      <x:c r="AB121" s="93"/>
      <x:c r="AC121" s="44">
        <x:f t="shared" si="4"/>
        <x:v>0</x:v>
      </x:c>
      <x:c r="AD121" s="94"/>
      <x:c r="AE121" s="96"/>
      <x:c r="AF121" s="44">
        <x:f t="shared" si="5"/>
        <x:v>7060</x:v>
      </x:c>
      <x:c r="AG121" s="94">
        <x:v>1</x:v>
      </x:c>
      <x:c r="AH121" s="44">
        <x:f t="shared" si="12"/>
        <x:v>18700</x:v>
      </x:c>
      <x:c r="AI121" s="94">
        <x:v>1</x:v>
      </x:c>
      <x:c r="AJ121" s="93"/>
      <x:c r="AK121" s="44">
        <x:f t="shared" si="6"/>
        <x:v>-6310</x:v>
      </x:c>
      <x:c r="AL121" s="97">
        <x:v>1</x:v>
      </x:c>
      <x:c r="AM121" s="44">
        <x:f t="shared" si="11"/>
        <x:v>0</x:v>
      </x:c>
      <x:c r="AN121" s="94"/>
      <x:c r="AO121" s="44">
        <x:v>25055</x:v>
      </x:c>
      <x:c r="AP121" s="94"/>
      <x:c r="AQ121" s="44">
        <x:f t="shared" si="7"/>
        <x:v>0</x:v>
      </x:c>
      <x:c r="AR121" s="94"/>
      <x:c r="AS121" s="44">
        <x:f t="shared" si="8"/>
        <x:v>0</x:v>
      </x:c>
      <x:c r="AT121" s="94"/>
      <x:c r="AU121" s="44" t="str">
        <x:f t="shared" si="9"/>
        <x:v/>
      </x:c>
      <x:c r="AV121" s="94"/>
      <x:c r="AW121" s="44" t="str">
        <x:f t="shared" si="14"/>
        <x:v/>
      </x:c>
      <x:c r="AX121" s="94"/>
    </x:row>
    <x:row r="122" spans="1:50" s="38" customFormat="1" ht="17.25" customHeight="1">
      <x:c r="A122" s="33"/>
      <x:c r="B122" s="152" t="s">
        <x:v>363</x:v>
      </x:c>
      <x:c r="C122" s="151">
        <x:v>115</x:v>
      </x:c>
      <x:c r="D122" s="137">
        <x:v>2</x:v>
      </x:c>
      <x:c r="E122" s="57" t="s">
        <x:v>52</x:v>
      </x:c>
      <x:c r="F122" s="58">
        <x:f t="shared" si="0"/>
        <x:v>33305</x:v>
      </x:c>
      <x:c r="G122" s="59"/>
      <x:c r="H122" s="59"/>
      <x:c r="I122" s="45"/>
      <x:c r="J122" s="99"/>
      <x:c r="K122" s="157"/>
      <x:c r="L122" s="99"/>
      <x:c r="M122" s="45"/>
      <x:c r="N122" s="99"/>
      <x:c r="O122" s="84"/>
      <x:c r="P122" s="84"/>
      <x:c r="Q122" s="84"/>
      <x:c r="R122" s="44">
        <x:f t="shared" si="1"/>
        <x:v>0</x:v>
      </x:c>
      <x:c r="S122" s="44">
        <x:v>-11200</x:v>
      </x:c>
      <x:c r="T122" s="44"/>
      <x:c r="U122" s="83"/>
      <x:c r="V122" s="90"/>
      <x:c r="W122" s="44">
        <x:f t="shared" si="13"/>
        <x:v>0</x:v>
      </x:c>
      <x:c r="X122" s="94"/>
      <x:c r="Y122" s="93"/>
      <x:c r="Z122" s="44">
        <x:f t="shared" si="3"/>
        <x:v>0</x:v>
      </x:c>
      <x:c r="AA122" s="94"/>
      <x:c r="AB122" s="93"/>
      <x:c r="AC122" s="44">
        <x:f t="shared" si="4"/>
        <x:v>0</x:v>
      </x:c>
      <x:c r="AD122" s="94"/>
      <x:c r="AE122" s="96"/>
      <x:c r="AF122" s="44">
        <x:f t="shared" si="5"/>
        <x:v>7060</x:v>
      </x:c>
      <x:c r="AG122" s="94">
        <x:v>1</x:v>
      </x:c>
      <x:c r="AH122" s="44">
        <x:f t="shared" si="12"/>
        <x:v>18700</x:v>
      </x:c>
      <x:c r="AI122" s="94">
        <x:v>1</x:v>
      </x:c>
      <x:c r="AJ122" s="93"/>
      <x:c r="AK122" s="44">
        <x:f t="shared" si="6"/>
        <x:v>-6310</x:v>
      </x:c>
      <x:c r="AL122" s="97">
        <x:v>1</x:v>
      </x:c>
      <x:c r="AM122" s="44">
        <x:f t="shared" si="11"/>
        <x:v>0</x:v>
      </x:c>
      <x:c r="AN122" s="94"/>
      <x:c r="AO122" s="44">
        <x:v>25055</x:v>
      </x:c>
      <x:c r="AP122" s="94"/>
      <x:c r="AQ122" s="44">
        <x:f t="shared" si="7"/>
        <x:v>0</x:v>
      </x:c>
      <x:c r="AR122" s="94"/>
      <x:c r="AS122" s="44">
        <x:f t="shared" si="8"/>
        <x:v>0</x:v>
      </x:c>
      <x:c r="AT122" s="94"/>
      <x:c r="AU122" s="44" t="str">
        <x:f t="shared" si="9"/>
        <x:v/>
      </x:c>
      <x:c r="AV122" s="94"/>
      <x:c r="AW122" s="44" t="str">
        <x:f t="shared" si="14"/>
        <x:v/>
      </x:c>
      <x:c r="AX122" s="94"/>
    </x:row>
    <x:row r="123" spans="1:50" s="38" customFormat="1" ht="17.25" customHeight="1">
      <x:c r="A123" s="33"/>
      <x:c r="B123" s="152" t="s">
        <x:v>367</x:v>
      </x:c>
      <x:c r="C123" s="151">
        <x:v>116</x:v>
      </x:c>
      <x:c r="D123" s="137">
        <x:v>2</x:v>
      </x:c>
      <x:c r="E123" s="57" t="s">
        <x:v>191</x:v>
      </x:c>
      <x:c r="F123" s="58">
        <x:f t="shared" si="0"/>
        <x:v>378305</x:v>
      </x:c>
      <x:c r="G123" s="59"/>
      <x:c r="H123" s="59"/>
      <x:c r="I123" s="45"/>
      <x:c r="J123" s="99"/>
      <x:c r="K123" s="157">
        <x:v>232500</x:v>
      </x:c>
      <x:c r="L123" s="99" t="s">
        <x:v>5</x:v>
      </x:c>
      <x:c r="M123" s="45">
        <x:v>97500</x:v>
      </x:c>
      <x:c r="N123" s="99" t="s">
        <x:v>5</x:v>
      </x:c>
      <x:c r="O123" s="84"/>
      <x:c r="P123" s="84"/>
      <x:c r="Q123" s="84"/>
      <x:c r="R123" s="44">
        <x:f t="shared" si="1"/>
        <x:v>0</x:v>
      </x:c>
      <x:c r="S123" s="44">
        <x:v>-11200</x:v>
      </x:c>
      <x:c r="T123" s="44"/>
      <x:c r="U123" s="83"/>
      <x:c r="V123" s="90"/>
      <x:c r="W123" s="44">
        <x:f>$W$3*X123</x:f>
        <x:v>0</x:v>
      </x:c>
      <x:c r="X123" s="94"/>
      <x:c r="Y123" s="93"/>
      <x:c r="Z123" s="44">
        <x:f t="shared" si="3"/>
        <x:v>15000</x:v>
      </x:c>
      <x:c r="AA123" s="94">
        <x:v>1</x:v>
      </x:c>
      <x:c r="AB123" s="93" t="s">
        <x:v>4</x:v>
      </x:c>
      <x:c r="AC123" s="44">
        <x:f t="shared" si="4"/>
        <x:v>0</x:v>
      </x:c>
      <x:c r="AD123" s="94"/>
      <x:c r="AE123" s="96"/>
      <x:c r="AF123" s="44">
        <x:f t="shared" si="5"/>
        <x:v>7060</x:v>
      </x:c>
      <x:c r="AG123" s="94">
        <x:v>1</x:v>
      </x:c>
      <x:c r="AH123" s="44">
        <x:f t="shared" si="12"/>
        <x:v>18700</x:v>
      </x:c>
      <x:c r="AI123" s="94">
        <x:v>1</x:v>
      </x:c>
      <x:c r="AJ123" s="93"/>
      <x:c r="AK123" s="44">
        <x:f>IF(ISNUMBER(AL123),AL123*$AK$3,0)</x:f>
        <x:v>-6310</x:v>
      </x:c>
      <x:c r="AL123" s="97">
        <x:v>1</x:v>
      </x:c>
      <x:c r="AM123" s="44">
        <x:f t="shared" si="11"/>
        <x:v>0</x:v>
      </x:c>
      <x:c r="AN123" s="94"/>
      <x:c r="AO123" s="44">
        <x:v>25055</x:v>
      </x:c>
      <x:c r="AP123" s="94"/>
      <x:c r="AQ123" s="44">
        <x:f t="shared" si="7"/>
        <x:v>0</x:v>
      </x:c>
      <x:c r="AR123" s="94"/>
      <x:c r="AS123" s="44">
        <x:f t="shared" si="8"/>
        <x:v>0</x:v>
      </x:c>
      <x:c r="AT123" s="94"/>
      <x:c r="AU123" s="44" t="str">
        <x:f>IF(ISNUMBER(AV123),AV123*$AU$3,"")</x:f>
        <x:v/>
      </x:c>
      <x:c r="AV123" s="94"/>
      <x:c r="AW123" s="44" t="str">
        <x:f>IF(ISNUMBER(AX123),AX123*$AW$3,"")</x:f>
        <x:v/>
      </x:c>
      <x:c r="AX123" s="94"/>
    </x:row>
    <x:row r="124" spans="1:50" s="38" customFormat="1" ht="17.25" customHeight="1">
      <x:c r="A124" s="33"/>
      <x:c r="B124" s="152" t="s">
        <x:v>392</x:v>
      </x:c>
      <x:c r="C124" s="151">
        <x:v>117</x:v>
      </x:c>
      <x:c r="D124" s="137">
        <x:v>2</x:v>
      </x:c>
      <x:c r="E124" s="57" t="s">
        <x:v>193</x:v>
      </x:c>
      <x:c r="F124" s="58">
        <x:f t="shared" si="0"/>
        <x:v>33305</x:v>
      </x:c>
      <x:c r="G124" s="59"/>
      <x:c r="H124" s="59"/>
      <x:c r="I124" s="45"/>
      <x:c r="J124" s="99"/>
      <x:c r="K124" s="157"/>
      <x:c r="L124" s="99"/>
      <x:c r="M124" s="45"/>
      <x:c r="N124" s="99"/>
      <x:c r="O124" s="84"/>
      <x:c r="P124" s="84"/>
      <x:c r="Q124" s="84"/>
      <x:c r="R124" s="44">
        <x:f t="shared" si="1"/>
        <x:v>0</x:v>
      </x:c>
      <x:c r="S124" s="44">
        <x:v>-11200</x:v>
      </x:c>
      <x:c r="T124" s="44"/>
      <x:c r="U124" s="83"/>
      <x:c r="V124" s="90"/>
      <x:c r="W124" s="44">
        <x:f t="shared" si="13"/>
        <x:v>0</x:v>
      </x:c>
      <x:c r="X124" s="94"/>
      <x:c r="Y124" s="93"/>
      <x:c r="Z124" s="44">
        <x:f t="shared" si="3"/>
        <x:v>0</x:v>
      </x:c>
      <x:c r="AA124" s="94"/>
      <x:c r="AB124" s="93"/>
      <x:c r="AC124" s="44">
        <x:f t="shared" si="4"/>
        <x:v>0</x:v>
      </x:c>
      <x:c r="AD124" s="94"/>
      <x:c r="AE124" s="96"/>
      <x:c r="AF124" s="44">
        <x:f t="shared" si="5"/>
        <x:v>7060</x:v>
      </x:c>
      <x:c r="AG124" s="94">
        <x:v>1</x:v>
      </x:c>
      <x:c r="AH124" s="44">
        <x:f t="shared" si="12"/>
        <x:v>18700</x:v>
      </x:c>
      <x:c r="AI124" s="94">
        <x:v>1</x:v>
      </x:c>
      <x:c r="AJ124" s="93"/>
      <x:c r="AK124" s="44">
        <x:f t="shared" si="6"/>
        <x:v>-6310</x:v>
      </x:c>
      <x:c r="AL124" s="97">
        <x:v>1</x:v>
      </x:c>
      <x:c r="AM124" s="44">
        <x:f t="shared" si="11"/>
        <x:v>0</x:v>
      </x:c>
      <x:c r="AN124" s="94"/>
      <x:c r="AO124" s="44">
        <x:v>25055</x:v>
      </x:c>
      <x:c r="AP124" s="94"/>
      <x:c r="AQ124" s="44">
        <x:f t="shared" si="7"/>
        <x:v>0</x:v>
      </x:c>
      <x:c r="AR124" s="94"/>
      <x:c r="AS124" s="44">
        <x:f t="shared" si="8"/>
        <x:v>0</x:v>
      </x:c>
      <x:c r="AT124" s="94"/>
      <x:c r="AU124" s="44" t="str">
        <x:f t="shared" si="9"/>
        <x:v/>
      </x:c>
      <x:c r="AV124" s="94"/>
      <x:c r="AW124" s="44" t="str">
        <x:f t="shared" si="14"/>
        <x:v/>
      </x:c>
      <x:c r="AX124" s="94"/>
    </x:row>
    <x:row r="125" spans="1:50" s="38" customFormat="1" ht="17.25" customHeight="1">
      <x:c r="A125" s="33"/>
      <x:c r="B125" s="152" t="s">
        <x:v>228</x:v>
      </x:c>
      <x:c r="C125" s="151">
        <x:v>118</x:v>
      </x:c>
      <x:c r="D125" s="137">
        <x:v>2</x:v>
      </x:c>
      <x:c r="E125" s="57" t="s">
        <x:v>169</x:v>
      </x:c>
      <x:c r="F125" s="58">
        <x:f t="shared" si="0"/>
        <x:v>33305</x:v>
      </x:c>
      <x:c r="G125" s="59"/>
      <x:c r="H125" s="59"/>
      <x:c r="I125" s="45"/>
      <x:c r="J125" s="99"/>
      <x:c r="K125" s="157"/>
      <x:c r="L125" s="99"/>
      <x:c r="M125" s="45"/>
      <x:c r="N125" s="99"/>
      <x:c r="O125" s="84"/>
      <x:c r="P125" s="84"/>
      <x:c r="Q125" s="84"/>
      <x:c r="R125" s="44">
        <x:f t="shared" si="1"/>
        <x:v>0</x:v>
      </x:c>
      <x:c r="S125" s="44">
        <x:v>-11200</x:v>
      </x:c>
      <x:c r="T125" s="44"/>
      <x:c r="U125" s="83"/>
      <x:c r="V125" s="90"/>
      <x:c r="W125" s="44">
        <x:f t="shared" si="13"/>
        <x:v>0</x:v>
      </x:c>
      <x:c r="X125" s="94"/>
      <x:c r="Y125" s="93"/>
      <x:c r="Z125" s="44">
        <x:f t="shared" si="3"/>
        <x:v>0</x:v>
      </x:c>
      <x:c r="AA125" s="94"/>
      <x:c r="AB125" s="93"/>
      <x:c r="AC125" s="44">
        <x:f t="shared" si="4"/>
        <x:v>0</x:v>
      </x:c>
      <x:c r="AD125" s="94"/>
      <x:c r="AE125" s="96"/>
      <x:c r="AF125" s="44">
        <x:f t="shared" si="5"/>
        <x:v>7060</x:v>
      </x:c>
      <x:c r="AG125" s="94">
        <x:v>1</x:v>
      </x:c>
      <x:c r="AH125" s="44">
        <x:f t="shared" si="12"/>
        <x:v>18700</x:v>
      </x:c>
      <x:c r="AI125" s="94">
        <x:v>1</x:v>
      </x:c>
      <x:c r="AJ125" s="93"/>
      <x:c r="AK125" s="44">
        <x:f t="shared" si="6"/>
        <x:v>-6310</x:v>
      </x:c>
      <x:c r="AL125" s="97">
        <x:v>1</x:v>
      </x:c>
      <x:c r="AM125" s="44">
        <x:f t="shared" si="11"/>
        <x:v>0</x:v>
      </x:c>
      <x:c r="AN125" s="94"/>
      <x:c r="AO125" s="44">
        <x:v>25055</x:v>
      </x:c>
      <x:c r="AP125" s="94"/>
      <x:c r="AQ125" s="44">
        <x:f t="shared" si="7"/>
        <x:v>0</x:v>
      </x:c>
      <x:c r="AR125" s="94"/>
      <x:c r="AS125" s="44">
        <x:f t="shared" si="8"/>
        <x:v>0</x:v>
      </x:c>
      <x:c r="AT125" s="94"/>
      <x:c r="AU125" s="44" t="str">
        <x:f t="shared" si="9"/>
        <x:v/>
      </x:c>
      <x:c r="AV125" s="94"/>
      <x:c r="AW125" s="44" t="str">
        <x:f t="shared" si="14"/>
        <x:v/>
      </x:c>
      <x:c r="AX125" s="94"/>
    </x:row>
    <x:row r="126" spans="1:50" s="38" customFormat="1" ht="17.25" customHeight="1">
      <x:c r="A126" s="33"/>
      <x:c r="B126" s="152" t="s">
        <x:v>356</x:v>
      </x:c>
      <x:c r="C126" s="151">
        <x:v>119</x:v>
      </x:c>
      <x:c r="D126" s="137">
        <x:v>2</x:v>
      </x:c>
      <x:c r="E126" s="57" t="s">
        <x:v>129</x:v>
      </x:c>
      <x:c r="F126" s="58">
        <x:f t="shared" si="0"/>
        <x:v>1713305</x:v>
      </x:c>
      <x:c r="G126" s="59"/>
      <x:c r="H126" s="59"/>
      <x:c r="I126" s="45">
        <x:v>1020000</x:v>
      </x:c>
      <x:c r="J126" s="99" t="s">
        <x:v>206</x:v>
      </x:c>
      <x:c r="K126" s="157">
        <x:f>232500+232500</x:f>
        <x:v>465000</x:v>
      </x:c>
      <x:c r="L126" s="99" t="s">
        <x:v>3</x:v>
      </x:c>
      <x:c r="M126" s="45">
        <x:f>97500+97500</x:f>
        <x:v>195000</x:v>
      </x:c>
      <x:c r="N126" s="99" t="s">
        <x:v>3</x:v>
      </x:c>
      <x:c r="O126" s="84"/>
      <x:c r="P126" s="84"/>
      <x:c r="Q126" s="84"/>
      <x:c r="R126" s="44">
        <x:f t="shared" si="1"/>
        <x:v>0</x:v>
      </x:c>
      <x:c r="S126" s="44">
        <x:v>-11200</x:v>
      </x:c>
      <x:c r="T126" s="44"/>
      <x:c r="U126" s="83"/>
      <x:c r="V126" s="90"/>
      <x:c r="W126" s="44">
        <x:f t="shared" si="13"/>
        <x:v>0</x:v>
      </x:c>
      <x:c r="X126" s="94"/>
      <x:c r="Y126" s="93"/>
      <x:c r="Z126" s="44">
        <x:f t="shared" si="3"/>
        <x:v>0</x:v>
      </x:c>
      <x:c r="AA126" s="94"/>
      <x:c r="AB126" s="93"/>
      <x:c r="AC126" s="44">
        <x:f t="shared" si="4"/>
        <x:v>0</x:v>
      </x:c>
      <x:c r="AD126" s="94"/>
      <x:c r="AE126" s="96"/>
      <x:c r="AF126" s="44">
        <x:f t="shared" si="5"/>
        <x:v>7060</x:v>
      </x:c>
      <x:c r="AG126" s="94">
        <x:v>1</x:v>
      </x:c>
      <x:c r="AH126" s="44">
        <x:f t="shared" si="12"/>
        <x:v>18700</x:v>
      </x:c>
      <x:c r="AI126" s="94">
        <x:v>1</x:v>
      </x:c>
      <x:c r="AJ126" s="93"/>
      <x:c r="AK126" s="44">
        <x:f t="shared" si="6"/>
        <x:v>-6310</x:v>
      </x:c>
      <x:c r="AL126" s="97">
        <x:v>1</x:v>
      </x:c>
      <x:c r="AM126" s="44">
        <x:f t="shared" si="11"/>
        <x:v>0</x:v>
      </x:c>
      <x:c r="AN126" s="94"/>
      <x:c r="AO126" s="44">
        <x:v>25055</x:v>
      </x:c>
      <x:c r="AP126" s="94"/>
      <x:c r="AQ126" s="44">
        <x:f t="shared" si="7"/>
        <x:v>0</x:v>
      </x:c>
      <x:c r="AR126" s="94"/>
      <x:c r="AS126" s="44">
        <x:f t="shared" si="8"/>
        <x:v>0</x:v>
      </x:c>
      <x:c r="AT126" s="94"/>
      <x:c r="AU126" s="44" t="str">
        <x:f t="shared" si="9"/>
        <x:v/>
      </x:c>
      <x:c r="AV126" s="94"/>
      <x:c r="AW126" s="44" t="str">
        <x:f t="shared" si="14"/>
        <x:v/>
      </x:c>
      <x:c r="AX126" s="94"/>
    </x:row>
    <x:row r="127" spans="1:50" s="38" customFormat="1" ht="17.25" customHeight="1">
      <x:c r="A127" s="33"/>
      <x:c r="B127" s="152" t="s">
        <x:v>351</x:v>
      </x:c>
      <x:c r="C127" s="151">
        <x:v>120</x:v>
      </x:c>
      <x:c r="D127" s="137">
        <x:v>2</x:v>
      </x:c>
      <x:c r="E127" s="57" t="s">
        <x:v>158</x:v>
      </x:c>
      <x:c r="F127" s="58">
        <x:f t="shared" si="0"/>
        <x:v>33305</x:v>
      </x:c>
      <x:c r="G127" s="59"/>
      <x:c r="H127" s="59"/>
      <x:c r="I127" s="45"/>
      <x:c r="J127" s="99"/>
      <x:c r="K127" s="157"/>
      <x:c r="L127" s="99"/>
      <x:c r="M127" s="45"/>
      <x:c r="N127" s="99"/>
      <x:c r="O127" s="84"/>
      <x:c r="P127" s="84"/>
      <x:c r="Q127" s="84"/>
      <x:c r="R127" s="44">
        <x:f t="shared" si="1"/>
        <x:v>0</x:v>
      </x:c>
      <x:c r="S127" s="44">
        <x:v>-11200</x:v>
      </x:c>
      <x:c r="T127" s="44"/>
      <x:c r="U127" s="83"/>
      <x:c r="V127" s="90"/>
      <x:c r="W127" s="44">
        <x:f t="shared" si="13"/>
        <x:v>0</x:v>
      </x:c>
      <x:c r="X127" s="94"/>
      <x:c r="Y127" s="93"/>
      <x:c r="Z127" s="44">
        <x:f t="shared" si="3"/>
        <x:v>0</x:v>
      </x:c>
      <x:c r="AA127" s="94"/>
      <x:c r="AB127" s="93"/>
      <x:c r="AC127" s="44">
        <x:f t="shared" si="4"/>
        <x:v>0</x:v>
      </x:c>
      <x:c r="AD127" s="94"/>
      <x:c r="AE127" s="96"/>
      <x:c r="AF127" s="44">
        <x:f t="shared" si="5"/>
        <x:v>7060</x:v>
      </x:c>
      <x:c r="AG127" s="94">
        <x:v>1</x:v>
      </x:c>
      <x:c r="AH127" s="44">
        <x:f t="shared" si="12"/>
        <x:v>18700</x:v>
      </x:c>
      <x:c r="AI127" s="94">
        <x:v>1</x:v>
      </x:c>
      <x:c r="AJ127" s="93"/>
      <x:c r="AK127" s="44">
        <x:f t="shared" si="6"/>
        <x:v>-6310</x:v>
      </x:c>
      <x:c r="AL127" s="97">
        <x:v>1</x:v>
      </x:c>
      <x:c r="AM127" s="44">
        <x:f t="shared" si="11"/>
        <x:v>0</x:v>
      </x:c>
      <x:c r="AN127" s="94"/>
      <x:c r="AO127" s="44">
        <x:v>25055</x:v>
      </x:c>
      <x:c r="AP127" s="94"/>
      <x:c r="AQ127" s="44">
        <x:f t="shared" si="7"/>
        <x:v>0</x:v>
      </x:c>
      <x:c r="AR127" s="94"/>
      <x:c r="AS127" s="44">
        <x:f t="shared" si="8"/>
        <x:v>0</x:v>
      </x:c>
      <x:c r="AT127" s="94"/>
      <x:c r="AU127" s="44" t="str">
        <x:f t="shared" si="9"/>
        <x:v/>
      </x:c>
      <x:c r="AV127" s="94"/>
      <x:c r="AW127" s="44" t="str">
        <x:f t="shared" si="14"/>
        <x:v/>
      </x:c>
      <x:c r="AX127" s="94"/>
    </x:row>
    <x:row r="128" spans="1:50" s="38" customFormat="1" ht="17.25" customHeight="1">
      <x:c r="A128" s="104"/>
      <x:c r="B128" s="143" t="s">
        <x:v>294</x:v>
      </x:c>
      <x:c r="C128" s="151">
        <x:v>121</x:v>
      </x:c>
      <x:c r="D128" s="137">
        <x:v>3</x:v>
      </x:c>
      <x:c r="E128" s="138" t="s">
        <x:v>183</x:v>
      </x:c>
      <x:c r="F128" s="58">
        <x:f t="shared" si="0"/>
        <x:v>57475</x:v>
      </x:c>
      <x:c r="G128" s="59"/>
      <x:c r="H128" s="59"/>
      <x:c r="I128" s="45"/>
      <x:c r="J128" s="99"/>
      <x:c r="K128" s="157"/>
      <x:c r="L128" s="99"/>
      <x:c r="M128" s="45"/>
      <x:c r="N128" s="99"/>
      <x:c r="O128" s="84"/>
      <x:c r="P128" s="84"/>
      <x:c r="Q128" s="84"/>
      <x:c r="R128" s="44">
        <x:f t="shared" si="1"/>
        <x:v>0</x:v>
      </x:c>
      <x:c r="S128" s="44">
        <x:v>-23600</x:v>
      </x:c>
      <x:c r="T128" s="44"/>
      <x:c r="U128" s="83"/>
      <x:c r="V128" s="90"/>
      <x:c r="W128" s="44">
        <x:f t="shared" ref="W128:W185" si="15">$W$3*X128</x:f>
        <x:v>0</x:v>
      </x:c>
      <x:c r="X128" s="94"/>
      <x:c r="Y128" s="93"/>
      <x:c r="Z128" s="44">
        <x:f t="shared" si="3"/>
        <x:v>0</x:v>
      </x:c>
      <x:c r="AA128" s="94"/>
      <x:c r="AB128" s="93"/>
      <x:c r="AC128" s="44">
        <x:f t="shared" si="4"/>
        <x:v>0</x:v>
      </x:c>
      <x:c r="AD128" s="94"/>
      <x:c r="AE128" s="96"/>
      <x:c r="AF128" s="44">
        <x:f t="shared" si="5"/>
        <x:v>7060</x:v>
      </x:c>
      <x:c r="AG128" s="94">
        <x:v>1</x:v>
      </x:c>
      <x:c r="AH128" s="44">
        <x:f t="shared" si="12"/>
        <x:v>18700</x:v>
      </x:c>
      <x:c r="AI128" s="94">
        <x:v>1</x:v>
      </x:c>
      <x:c r="AJ128" s="93"/>
      <x:c r="AK128" s="44">
        <x:f t="shared" si="6"/>
        <x:v>-6310</x:v>
      </x:c>
      <x:c r="AL128" s="97">
        <x:v>1</x:v>
      </x:c>
      <x:c r="AM128" s="44">
        <x:f t="shared" si="11"/>
        <x:v>0</x:v>
      </x:c>
      <x:c r="AN128" s="94"/>
      <x:c r="AO128" s="44">
        <x:v>2625</x:v>
      </x:c>
      <x:c r="AP128" s="94"/>
      <x:c r="AQ128" s="44">
        <x:f>IF(ISNUMBER(AR128),AR128*$AQ$3,0)</x:f>
        <x:v>59000</x:v>
      </x:c>
      <x:c r="AR128" s="94">
        <x:v>1</x:v>
      </x:c>
      <x:c r="AS128" s="44">
        <x:f t="shared" si="8"/>
        <x:v>0</x:v>
      </x:c>
      <x:c r="AT128" s="94"/>
      <x:c r="AU128" s="44" t="str">
        <x:f t="shared" si="9"/>
        <x:v/>
      </x:c>
      <x:c r="AV128" s="94"/>
      <x:c r="AW128" s="44" t="str">
        <x:f t="shared" ref="AW128:AW185" si="16">IF(ISNUMBER(AX128),AX128*$AW$3,"")</x:f>
        <x:v/>
      </x:c>
      <x:c r="AX128" s="94"/>
    </x:row>
    <x:row r="129" spans="1:50" s="38" customFormat="1" ht="17.25" customHeight="1">
      <x:c r="A129" s="104"/>
      <x:c r="B129" s="143" t="s">
        <x:v>226</x:v>
      </x:c>
      <x:c r="C129" s="151">
        <x:v>122</x:v>
      </x:c>
      <x:c r="D129" s="137">
        <x:v>3</x:v>
      </x:c>
      <x:c r="E129" s="138" t="s">
        <x:v>171</x:v>
      </x:c>
      <x:c r="F129" s="58">
        <x:f t="shared" si="0"/>
        <x:v>42125</x:v>
      </x:c>
      <x:c r="G129" s="59"/>
      <x:c r="H129" s="59"/>
      <x:c r="I129" s="45"/>
      <x:c r="J129" s="99"/>
      <x:c r="K129" s="157"/>
      <x:c r="L129" s="99"/>
      <x:c r="M129" s="45"/>
      <x:c r="N129" s="99"/>
      <x:c r="O129" s="84"/>
      <x:c r="P129" s="84"/>
      <x:c r="Q129" s="84"/>
      <x:c r="R129" s="44">
        <x:f t="shared" si="1"/>
        <x:v>0</x:v>
      </x:c>
      <x:c r="S129" s="44">
        <x:v>-23600</x:v>
      </x:c>
      <x:c r="T129" s="44"/>
      <x:c r="U129" s="83"/>
      <x:c r="V129" s="90"/>
      <x:c r="W129" s="44">
        <x:f t="shared" si="15"/>
        <x:v>0</x:v>
      </x:c>
      <x:c r="X129" s="94"/>
      <x:c r="Y129" s="93"/>
      <x:c r="Z129" s="44">
        <x:f t="shared" si="3"/>
        <x:v>0</x:v>
      </x:c>
      <x:c r="AA129" s="94"/>
      <x:c r="AB129" s="93"/>
      <x:c r="AC129" s="44">
        <x:f t="shared" si="4"/>
        <x:v>0</x:v>
      </x:c>
      <x:c r="AD129" s="94"/>
      <x:c r="AE129" s="96"/>
      <x:c r="AF129" s="44">
        <x:f t="shared" si="5"/>
        <x:v>7060</x:v>
      </x:c>
      <x:c r="AG129" s="94">
        <x:v>1</x:v>
      </x:c>
      <x:c r="AH129" s="44">
        <x:f t="shared" si="12"/>
        <x:v>18700</x:v>
      </x:c>
      <x:c r="AI129" s="94">
        <x:v>1</x:v>
      </x:c>
      <x:c r="AJ129" s="93"/>
      <x:c r="AK129" s="44">
        <x:f t="shared" si="6"/>
        <x:v>-6310</x:v>
      </x:c>
      <x:c r="AL129" s="97">
        <x:v>1</x:v>
      </x:c>
      <x:c r="AM129" s="44">
        <x:f t="shared" si="11"/>
        <x:v>0</x:v>
      </x:c>
      <x:c r="AN129" s="94"/>
      <x:c r="AO129" s="44">
        <x:v>-12725</x:v>
      </x:c>
      <x:c r="AP129" s="94"/>
      <x:c r="AQ129" s="44">
        <x:f t="shared" ref="AQ129:AQ185" si="17">IF(ISNUMBER(AR129),AR129*$AQ$3,0)</x:f>
        <x:v>59000</x:v>
      </x:c>
      <x:c r="AR129" s="94">
        <x:v>1</x:v>
      </x:c>
      <x:c r="AS129" s="44">
        <x:f t="shared" si="8"/>
        <x:v>0</x:v>
      </x:c>
      <x:c r="AT129" s="94"/>
      <x:c r="AU129" s="44" t="str">
        <x:f t="shared" si="9"/>
        <x:v/>
      </x:c>
      <x:c r="AV129" s="94"/>
      <x:c r="AW129" s="44" t="str">
        <x:f t="shared" si="16"/>
        <x:v/>
      </x:c>
      <x:c r="AX129" s="94"/>
    </x:row>
    <x:row r="130" spans="1:50" s="38" customFormat="1" ht="17.25" customHeight="1">
      <x:c r="A130" s="104"/>
      <x:c r="B130" s="143" t="s">
        <x:v>390</x:v>
      </x:c>
      <x:c r="C130" s="151">
        <x:v>123</x:v>
      </x:c>
      <x:c r="D130" s="137">
        <x:v>3</x:v>
      </x:c>
      <x:c r="E130" s="138" t="s">
        <x:v>28</x:v>
      </x:c>
      <x:c r="F130" s="58">
        <x:f t="shared" si="0"/>
        <x:v>6115</x:v>
      </x:c>
      <x:c r="G130" s="59"/>
      <x:c r="H130" s="59"/>
      <x:c r="I130" s="45"/>
      <x:c r="J130" s="99"/>
      <x:c r="K130" s="157"/>
      <x:c r="L130" s="99"/>
      <x:c r="M130" s="45"/>
      <x:c r="N130" s="99"/>
      <x:c r="O130" s="84"/>
      <x:c r="P130" s="84"/>
      <x:c r="Q130" s="84"/>
      <x:c r="R130" s="44">
        <x:f t="shared" si="1"/>
        <x:v>0</x:v>
      </x:c>
      <x:c r="S130" s="44">
        <x:v>-23600</x:v>
      </x:c>
      <x:c r="T130" s="44"/>
      <x:c r="U130" s="83"/>
      <x:c r="V130" s="90"/>
      <x:c r="W130" s="44">
        <x:f t="shared" si="15"/>
        <x:v>0</x:v>
      </x:c>
      <x:c r="X130" s="94"/>
      <x:c r="Y130" s="93"/>
      <x:c r="Z130" s="44">
        <x:f t="shared" si="3"/>
        <x:v>0</x:v>
      </x:c>
      <x:c r="AA130" s="94"/>
      <x:c r="AB130" s="93"/>
      <x:c r="AC130" s="44">
        <x:f t="shared" si="4"/>
        <x:v>0</x:v>
      </x:c>
      <x:c r="AD130" s="94"/>
      <x:c r="AE130" s="96"/>
      <x:c r="AF130" s="44">
        <x:f t="shared" si="5"/>
        <x:v>7060</x:v>
      </x:c>
      <x:c r="AG130" s="94">
        <x:v>1</x:v>
      </x:c>
      <x:c r="AH130" s="44">
        <x:v>25130</x:v>
      </x:c>
      <x:c r="AI130" s="94">
        <x:v>1</x:v>
      </x:c>
      <x:c r="AJ130" s="93"/>
      <x:c r="AK130" s="44">
        <x:f t="shared" si="6"/>
        <x:v>-6310</x:v>
      </x:c>
      <x:c r="AL130" s="97">
        <x:v>1</x:v>
      </x:c>
      <x:c r="AM130" s="44">
        <x:f t="shared" si="11"/>
        <x:v>0</x:v>
      </x:c>
      <x:c r="AN130" s="94"/>
      <x:c r="AO130" s="44">
        <x:v>-55165</x:v>
      </x:c>
      <x:c r="AP130" s="94"/>
      <x:c r="AQ130" s="44">
        <x:f t="shared" si="17"/>
        <x:v>59000</x:v>
      </x:c>
      <x:c r="AR130" s="94">
        <x:v>1</x:v>
      </x:c>
      <x:c r="AS130" s="44">
        <x:f t="shared" si="8"/>
        <x:v>0</x:v>
      </x:c>
      <x:c r="AT130" s="94"/>
      <x:c r="AU130" s="44" t="str">
        <x:f t="shared" si="9"/>
        <x:v/>
      </x:c>
      <x:c r="AV130" s="94"/>
      <x:c r="AW130" s="44" t="str">
        <x:f t="shared" si="16"/>
        <x:v/>
      </x:c>
      <x:c r="AX130" s="94"/>
    </x:row>
    <x:row r="131" spans="1:50" s="38" customFormat="1" ht="17.25" customHeight="1">
      <x:c r="A131" s="104"/>
      <x:c r="B131" s="143" t="s">
        <x:v>250</x:v>
      </x:c>
      <x:c r="C131" s="151">
        <x:v>124</x:v>
      </x:c>
      <x:c r="D131" s="137">
        <x:v>3</x:v>
      </x:c>
      <x:c r="E131" s="138" t="s">
        <x:v>188</x:v>
      </x:c>
      <x:c r="F131" s="58">
        <x:f t="shared" si="0"/>
        <x:v>20085</x:v>
      </x:c>
      <x:c r="G131" s="59"/>
      <x:c r="H131" s="59"/>
      <x:c r="I131" s="45"/>
      <x:c r="J131" s="99"/>
      <x:c r="K131" s="157"/>
      <x:c r="L131" s="99"/>
      <x:c r="M131" s="45"/>
      <x:c r="N131" s="99"/>
      <x:c r="O131" s="84"/>
      <x:c r="P131" s="84"/>
      <x:c r="Q131" s="84"/>
      <x:c r="R131" s="44">
        <x:f t="shared" si="1"/>
        <x:v>0</x:v>
      </x:c>
      <x:c r="S131" s="44">
        <x:v>-23600</x:v>
      </x:c>
      <x:c r="T131" s="44"/>
      <x:c r="U131" s="83"/>
      <x:c r="V131" s="90"/>
      <x:c r="W131" s="44">
        <x:f t="shared" si="15"/>
        <x:v>0</x:v>
      </x:c>
      <x:c r="X131" s="94"/>
      <x:c r="Y131" s="93"/>
      <x:c r="Z131" s="44">
        <x:f t="shared" si="3"/>
        <x:v>0</x:v>
      </x:c>
      <x:c r="AA131" s="94"/>
      <x:c r="AB131" s="93"/>
      <x:c r="AC131" s="44">
        <x:f t="shared" si="4"/>
        <x:v>0</x:v>
      </x:c>
      <x:c r="AD131" s="94"/>
      <x:c r="AE131" s="96"/>
      <x:c r="AF131" s="44">
        <x:f t="shared" si="5"/>
        <x:v>7060</x:v>
      </x:c>
      <x:c r="AG131" s="94">
        <x:v>1</x:v>
      </x:c>
      <x:c r="AH131" s="44">
        <x:f t="shared" si="12"/>
        <x:v>18700</x:v>
      </x:c>
      <x:c r="AI131" s="94">
        <x:v>1</x:v>
      </x:c>
      <x:c r="AJ131" s="93"/>
      <x:c r="AK131" s="44">
        <x:f t="shared" si="6"/>
        <x:v>-6310</x:v>
      </x:c>
      <x:c r="AL131" s="97">
        <x:v>1</x:v>
      </x:c>
      <x:c r="AM131" s="44">
        <x:f t="shared" si="11"/>
        <x:v>0</x:v>
      </x:c>
      <x:c r="AN131" s="94"/>
      <x:c r="AO131" s="44">
        <x:v>-34765</x:v>
      </x:c>
      <x:c r="AP131" s="94"/>
      <x:c r="AQ131" s="44">
        <x:f t="shared" si="17"/>
        <x:v>59000</x:v>
      </x:c>
      <x:c r="AR131" s="94">
        <x:v>1</x:v>
      </x:c>
      <x:c r="AS131" s="44">
        <x:f t="shared" si="8"/>
        <x:v>0</x:v>
      </x:c>
      <x:c r="AT131" s="94"/>
      <x:c r="AU131" s="44" t="str">
        <x:f t="shared" si="9"/>
        <x:v/>
      </x:c>
      <x:c r="AV131" s="94"/>
      <x:c r="AW131" s="44" t="str">
        <x:f t="shared" si="16"/>
        <x:v/>
      </x:c>
      <x:c r="AX131" s="94"/>
    </x:row>
    <x:row r="132" spans="1:50" s="38" customFormat="1" ht="17.25" customHeight="1">
      <x:c r="A132" s="104"/>
      <x:c r="B132" s="143" t="s">
        <x:v>316</x:v>
      </x:c>
      <x:c r="C132" s="151">
        <x:v>125</x:v>
      </x:c>
      <x:c r="D132" s="137">
        <x:v>3</x:v>
      </x:c>
      <x:c r="E132" s="138" t="s">
        <x:v>93</x:v>
      </x:c>
      <x:c r="F132" s="58">
        <x:f t="shared" si="0"/>
        <x:v>51885</x:v>
      </x:c>
      <x:c r="G132" s="59"/>
      <x:c r="H132" s="59"/>
      <x:c r="I132" s="45"/>
      <x:c r="J132" s="99"/>
      <x:c r="K132" s="157"/>
      <x:c r="L132" s="99"/>
      <x:c r="M132" s="45"/>
      <x:c r="N132" s="99"/>
      <x:c r="O132" s="84"/>
      <x:c r="P132" s="84"/>
      <x:c r="Q132" s="84"/>
      <x:c r="R132" s="44">
        <x:f t="shared" si="1"/>
        <x:v>0</x:v>
      </x:c>
      <x:c r="S132" s="44">
        <x:v>-23600</x:v>
      </x:c>
      <x:c r="T132" s="44"/>
      <x:c r="U132" s="83"/>
      <x:c r="V132" s="90"/>
      <x:c r="W132" s="44">
        <x:f t="shared" si="15"/>
        <x:v>0</x:v>
      </x:c>
      <x:c r="X132" s="94"/>
      <x:c r="Y132" s="93"/>
      <x:c r="Z132" s="44">
        <x:f t="shared" si="3"/>
        <x:v>0</x:v>
      </x:c>
      <x:c r="AA132" s="94"/>
      <x:c r="AB132" s="93"/>
      <x:c r="AC132" s="44">
        <x:f t="shared" si="4"/>
        <x:v>0</x:v>
      </x:c>
      <x:c r="AD132" s="94"/>
      <x:c r="AE132" s="96"/>
      <x:c r="AF132" s="44">
        <x:f t="shared" si="5"/>
        <x:v>7060</x:v>
      </x:c>
      <x:c r="AG132" s="94">
        <x:v>1</x:v>
      </x:c>
      <x:c r="AH132" s="44">
        <x:f t="shared" si="12"/>
        <x:v>18700</x:v>
      </x:c>
      <x:c r="AI132" s="94">
        <x:v>1</x:v>
      </x:c>
      <x:c r="AJ132" s="93"/>
      <x:c r="AK132" s="44">
        <x:f t="shared" si="6"/>
        <x:v>-6310</x:v>
      </x:c>
      <x:c r="AL132" s="97">
        <x:v>1</x:v>
      </x:c>
      <x:c r="AM132" s="44">
        <x:f t="shared" si="11"/>
        <x:v>0</x:v>
      </x:c>
      <x:c r="AN132" s="94"/>
      <x:c r="AO132" s="44">
        <x:v>-2965</x:v>
      </x:c>
      <x:c r="AP132" s="94"/>
      <x:c r="AQ132" s="44">
        <x:f t="shared" si="17"/>
        <x:v>59000</x:v>
      </x:c>
      <x:c r="AR132" s="94">
        <x:v>1</x:v>
      </x:c>
      <x:c r="AS132" s="44">
        <x:f t="shared" si="8"/>
        <x:v>0</x:v>
      </x:c>
      <x:c r="AT132" s="94"/>
      <x:c r="AU132" s="44" t="str">
        <x:f t="shared" si="9"/>
        <x:v/>
      </x:c>
      <x:c r="AV132" s="94"/>
      <x:c r="AW132" s="44" t="str">
        <x:f t="shared" si="16"/>
        <x:v/>
      </x:c>
      <x:c r="AX132" s="94"/>
    </x:row>
    <x:row r="133" spans="1:50" s="38" customFormat="1" ht="17.25" customHeight="1">
      <x:c r="A133" s="104"/>
      <x:c r="B133" s="143" t="s">
        <x:v>279</x:v>
      </x:c>
      <x:c r="C133" s="151">
        <x:v>126</x:v>
      </x:c>
      <x:c r="D133" s="137">
        <x:v>3</x:v>
      </x:c>
      <x:c r="E133" s="138" t="s">
        <x:v>179</x:v>
      </x:c>
      <x:c r="F133" s="58">
        <x:f t="shared" si="0"/>
        <x:v>3585</x:v>
      </x:c>
      <x:c r="G133" s="59"/>
      <x:c r="H133" s="59"/>
      <x:c r="I133" s="45"/>
      <x:c r="J133" s="99"/>
      <x:c r="K133" s="157"/>
      <x:c r="L133" s="99"/>
      <x:c r="M133" s="45"/>
      <x:c r="N133" s="99"/>
      <x:c r="O133" s="84"/>
      <x:c r="P133" s="84"/>
      <x:c r="Q133" s="84"/>
      <x:c r="R133" s="44">
        <x:f t="shared" si="1"/>
        <x:v>0</x:v>
      </x:c>
      <x:c r="S133" s="44">
        <x:v>-23600</x:v>
      </x:c>
      <x:c r="T133" s="44"/>
      <x:c r="U133" s="83"/>
      <x:c r="V133" s="90"/>
      <x:c r="W133" s="44">
        <x:f t="shared" si="15"/>
        <x:v>0</x:v>
      </x:c>
      <x:c r="X133" s="94"/>
      <x:c r="Y133" s="93"/>
      <x:c r="Z133" s="44">
        <x:f t="shared" si="3"/>
        <x:v>0</x:v>
      </x:c>
      <x:c r="AA133" s="94"/>
      <x:c r="AB133" s="93"/>
      <x:c r="AC133" s="44">
        <x:f t="shared" si="4"/>
        <x:v>0</x:v>
      </x:c>
      <x:c r="AD133" s="94"/>
      <x:c r="AE133" s="96"/>
      <x:c r="AF133" s="44">
        <x:f t="shared" si="5"/>
        <x:v>7060</x:v>
      </x:c>
      <x:c r="AG133" s="94">
        <x:v>1</x:v>
      </x:c>
      <x:c r="AH133" s="44">
        <x:f t="shared" si="12"/>
        <x:v>18700</x:v>
      </x:c>
      <x:c r="AI133" s="94">
        <x:v>1</x:v>
      </x:c>
      <x:c r="AJ133" s="93"/>
      <x:c r="AK133" s="44">
        <x:f t="shared" si="6"/>
        <x:v>-6310</x:v>
      </x:c>
      <x:c r="AL133" s="97">
        <x:v>1</x:v>
      </x:c>
      <x:c r="AM133" s="44">
        <x:f t="shared" si="11"/>
        <x:v>0</x:v>
      </x:c>
      <x:c r="AN133" s="94"/>
      <x:c r="AO133" s="44">
        <x:v>-51265</x:v>
      </x:c>
      <x:c r="AP133" s="94"/>
      <x:c r="AQ133" s="44">
        <x:f t="shared" si="17"/>
        <x:v>59000</x:v>
      </x:c>
      <x:c r="AR133" s="94">
        <x:v>1</x:v>
      </x:c>
      <x:c r="AS133" s="44">
        <x:f t="shared" si="8"/>
        <x:v>0</x:v>
      </x:c>
      <x:c r="AT133" s="94"/>
      <x:c r="AU133" s="44" t="str">
        <x:f t="shared" si="9"/>
        <x:v/>
      </x:c>
      <x:c r="AV133" s="94"/>
      <x:c r="AW133" s="44" t="str">
        <x:f t="shared" si="16"/>
        <x:v/>
      </x:c>
      <x:c r="AX133" s="94"/>
    </x:row>
    <x:row r="134" spans="1:50" s="38" customFormat="1" ht="17.25" customHeight="1">
      <x:c r="A134" s="104"/>
      <x:c r="B134" s="143" t="s">
        <x:v>328</x:v>
      </x:c>
      <x:c r="C134" s="151">
        <x:v>127</x:v>
      </x:c>
      <x:c r="D134" s="137">
        <x:v>3</x:v>
      </x:c>
      <x:c r="E134" s="138" t="s">
        <x:v>53</x:v>
      </x:c>
      <x:c r="F134" s="58">
        <x:f t="shared" si="0"/>
        <x:v>-14545</x:v>
      </x:c>
      <x:c r="G134" s="59"/>
      <x:c r="H134" s="59"/>
      <x:c r="I134" s="45"/>
      <x:c r="J134" s="99"/>
      <x:c r="K134" s="157"/>
      <x:c r="L134" s="99"/>
      <x:c r="M134" s="45"/>
      <x:c r="N134" s="99"/>
      <x:c r="O134" s="84"/>
      <x:c r="P134" s="84"/>
      <x:c r="Q134" s="84"/>
      <x:c r="R134" s="44">
        <x:f t="shared" si="1"/>
        <x:v>0</x:v>
      </x:c>
      <x:c r="S134" s="44">
        <x:v>-23600</x:v>
      </x:c>
      <x:c r="T134" s="44"/>
      <x:c r="U134" s="83"/>
      <x:c r="V134" s="90"/>
      <x:c r="W134" s="44">
        <x:f>$W$3*X134</x:f>
        <x:v>0</x:v>
      </x:c>
      <x:c r="X134" s="94"/>
      <x:c r="Y134" s="93"/>
      <x:c r="Z134" s="44">
        <x:f t="shared" si="3"/>
        <x:v>0</x:v>
      </x:c>
      <x:c r="AA134" s="94"/>
      <x:c r="AB134" s="93"/>
      <x:c r="AC134" s="44">
        <x:f t="shared" si="4"/>
        <x:v>0</x:v>
      </x:c>
      <x:c r="AD134" s="94"/>
      <x:c r="AE134" s="96"/>
      <x:c r="AF134" s="44">
        <x:f t="shared" si="5"/>
        <x:v>7060</x:v>
      </x:c>
      <x:c r="AG134" s="94">
        <x:v>1</x:v>
      </x:c>
      <x:c r="AH134" s="44">
        <x:f t="shared" si="12"/>
        <x:v>18700</x:v>
      </x:c>
      <x:c r="AI134" s="94">
        <x:v>1</x:v>
      </x:c>
      <x:c r="AJ134" s="93"/>
      <x:c r="AK134" s="44">
        <x:f>IF(ISNUMBER(AL134),AL134*$AK$3,0)</x:f>
        <x:v>-6310</x:v>
      </x:c>
      <x:c r="AL134" s="97">
        <x:v>1</x:v>
      </x:c>
      <x:c r="AM134" s="44">
        <x:f t="shared" si="11"/>
        <x:v>0</x:v>
      </x:c>
      <x:c r="AN134" s="94"/>
      <x:c r="AO134" s="44">
        <x:v>-69395</x:v>
      </x:c>
      <x:c r="AP134" s="94"/>
      <x:c r="AQ134" s="44">
        <x:f>IF(ISNUMBER(AR134),AR134*$AQ$3,0)</x:f>
        <x:v>59000</x:v>
      </x:c>
      <x:c r="AR134" s="94">
        <x:v>1</x:v>
      </x:c>
      <x:c r="AS134" s="44">
        <x:f t="shared" si="8"/>
        <x:v>0</x:v>
      </x:c>
      <x:c r="AT134" s="94"/>
      <x:c r="AU134" s="44" t="str">
        <x:f>IF(ISNUMBER(AV134),AV134*$AU$3,"")</x:f>
        <x:v/>
      </x:c>
      <x:c r="AV134" s="94"/>
      <x:c r="AW134" s="44" t="str">
        <x:f>IF(ISNUMBER(AX134),AX134*$AW$3,"")</x:f>
        <x:v/>
      </x:c>
      <x:c r="AX134" s="94"/>
    </x:row>
    <x:row r="135" spans="1:50" s="38" customFormat="1" ht="17.25" customHeight="1">
      <x:c r="A135" s="104"/>
      <x:c r="B135" s="143" t="s">
        <x:v>290</x:v>
      </x:c>
      <x:c r="C135" s="151">
        <x:v>128</x:v>
      </x:c>
      <x:c r="D135" s="137">
        <x:v>3</x:v>
      </x:c>
      <x:c r="E135" s="138" t="s">
        <x:v>75</x:v>
      </x:c>
      <x:c r="F135" s="58">
        <x:f t="shared" si="0"/>
        <x:v>51885</x:v>
      </x:c>
      <x:c r="G135" s="59"/>
      <x:c r="H135" s="59"/>
      <x:c r="I135" s="45"/>
      <x:c r="J135" s="99"/>
      <x:c r="K135" s="157"/>
      <x:c r="L135" s="99"/>
      <x:c r="M135" s="45"/>
      <x:c r="N135" s="99"/>
      <x:c r="O135" s="84"/>
      <x:c r="P135" s="84"/>
      <x:c r="Q135" s="84"/>
      <x:c r="R135" s="44">
        <x:f t="shared" si="1"/>
        <x:v>0</x:v>
      </x:c>
      <x:c r="S135" s="44">
        <x:v>-23600</x:v>
      </x:c>
      <x:c r="T135" s="44"/>
      <x:c r="U135" s="83"/>
      <x:c r="V135" s="90"/>
      <x:c r="W135" s="44">
        <x:f t="shared" si="15"/>
        <x:v>0</x:v>
      </x:c>
      <x:c r="X135" s="94"/>
      <x:c r="Y135" s="93"/>
      <x:c r="Z135" s="44">
        <x:f t="shared" si="3"/>
        <x:v>0</x:v>
      </x:c>
      <x:c r="AA135" s="94"/>
      <x:c r="AB135" s="93"/>
      <x:c r="AC135" s="44">
        <x:f t="shared" si="4"/>
        <x:v>0</x:v>
      </x:c>
      <x:c r="AD135" s="94"/>
      <x:c r="AE135" s="96"/>
      <x:c r="AF135" s="44">
        <x:f t="shared" si="5"/>
        <x:v>7060</x:v>
      </x:c>
      <x:c r="AG135" s="94">
        <x:v>1</x:v>
      </x:c>
      <x:c r="AH135" s="44">
        <x:f t="shared" si="12"/>
        <x:v>18700</x:v>
      </x:c>
      <x:c r="AI135" s="94">
        <x:v>1</x:v>
      </x:c>
      <x:c r="AJ135" s="93"/>
      <x:c r="AK135" s="44">
        <x:f t="shared" si="6"/>
        <x:v>-6310</x:v>
      </x:c>
      <x:c r="AL135" s="97">
        <x:v>1</x:v>
      </x:c>
      <x:c r="AM135" s="44">
        <x:f t="shared" si="11"/>
        <x:v>0</x:v>
      </x:c>
      <x:c r="AN135" s="94"/>
      <x:c r="AO135" s="44">
        <x:v>-2965</x:v>
      </x:c>
      <x:c r="AP135" s="94"/>
      <x:c r="AQ135" s="44">
        <x:f t="shared" si="17"/>
        <x:v>59000</x:v>
      </x:c>
      <x:c r="AR135" s="94">
        <x:v>1</x:v>
      </x:c>
      <x:c r="AS135" s="44">
        <x:f t="shared" si="8"/>
        <x:v>0</x:v>
      </x:c>
      <x:c r="AT135" s="94"/>
      <x:c r="AU135" s="44" t="str">
        <x:f t="shared" si="9"/>
        <x:v/>
      </x:c>
      <x:c r="AV135" s="94"/>
      <x:c r="AW135" s="44" t="str">
        <x:f t="shared" si="16"/>
        <x:v/>
      </x:c>
      <x:c r="AX135" s="94"/>
    </x:row>
    <x:row r="136" spans="1:50" s="38" customFormat="1" ht="17.25" customHeight="1">
      <x:c r="A136" s="104"/>
      <x:c r="B136" s="143" t="s">
        <x:v>325</x:v>
      </x:c>
      <x:c r="C136" s="151">
        <x:v>129</x:v>
      </x:c>
      <x:c r="D136" s="137">
        <x:v>3</x:v>
      </x:c>
      <x:c r="E136" s="138" t="s">
        <x:v>132</x:v>
      </x:c>
      <x:c r="F136" s="58">
        <x:f t="shared" si="0"/>
        <x:v>19235</x:v>
      </x:c>
      <x:c r="G136" s="59"/>
      <x:c r="H136" s="59"/>
      <x:c r="I136" s="45"/>
      <x:c r="J136" s="99"/>
      <x:c r="K136" s="157"/>
      <x:c r="L136" s="99"/>
      <x:c r="M136" s="45"/>
      <x:c r="N136" s="99"/>
      <x:c r="O136" s="84"/>
      <x:c r="P136" s="84"/>
      <x:c r="Q136" s="84"/>
      <x:c r="R136" s="44">
        <x:f t="shared" si="1"/>
        <x:v>0</x:v>
      </x:c>
      <x:c r="S136" s="44">
        <x:v>-23600</x:v>
      </x:c>
      <x:c r="T136" s="44"/>
      <x:c r="U136" s="83"/>
      <x:c r="V136" s="90"/>
      <x:c r="W136" s="44">
        <x:f t="shared" si="15"/>
        <x:v>0</x:v>
      </x:c>
      <x:c r="X136" s="94"/>
      <x:c r="Y136" s="93"/>
      <x:c r="Z136" s="44">
        <x:f t="shared" si="3"/>
        <x:v>0</x:v>
      </x:c>
      <x:c r="AA136" s="94"/>
      <x:c r="AB136" s="93"/>
      <x:c r="AC136" s="44">
        <x:f t="shared" si="4"/>
        <x:v>0</x:v>
      </x:c>
      <x:c r="AD136" s="94"/>
      <x:c r="AE136" s="96"/>
      <x:c r="AF136" s="44">
        <x:f t="shared" si="5"/>
        <x:v>7060</x:v>
      </x:c>
      <x:c r="AG136" s="94">
        <x:v>1</x:v>
      </x:c>
      <x:c r="AH136" s="44">
        <x:f t="shared" si="12"/>
        <x:v>18700</x:v>
      </x:c>
      <x:c r="AI136" s="94">
        <x:v>1</x:v>
      </x:c>
      <x:c r="AJ136" s="93"/>
      <x:c r="AK136" s="44">
        <x:f t="shared" si="6"/>
        <x:v>-6310</x:v>
      </x:c>
      <x:c r="AL136" s="97">
        <x:v>1</x:v>
      </x:c>
      <x:c r="AM136" s="44">
        <x:f t="shared" si="11"/>
        <x:v>0</x:v>
      </x:c>
      <x:c r="AN136" s="94"/>
      <x:c r="AO136" s="44">
        <x:v>-35615</x:v>
      </x:c>
      <x:c r="AP136" s="94"/>
      <x:c r="AQ136" s="44">
        <x:f t="shared" si="17"/>
        <x:v>59000</x:v>
      </x:c>
      <x:c r="AR136" s="94">
        <x:v>1</x:v>
      </x:c>
      <x:c r="AS136" s="44">
        <x:f t="shared" si="8"/>
        <x:v>0</x:v>
      </x:c>
      <x:c r="AT136" s="94"/>
      <x:c r="AU136" s="44" t="str">
        <x:f t="shared" si="9"/>
        <x:v/>
      </x:c>
      <x:c r="AV136" s="94"/>
      <x:c r="AW136" s="44" t="str">
        <x:f t="shared" si="16"/>
        <x:v/>
      </x:c>
      <x:c r="AX136" s="94"/>
    </x:row>
    <x:row r="137" spans="1:50" s="38" customFormat="1" ht="17.25" customHeight="1">
      <x:c r="A137" s="104"/>
      <x:c r="B137" s="143" t="s">
        <x:v>269</x:v>
      </x:c>
      <x:c r="C137" s="151">
        <x:v>130</x:v>
      </x:c>
      <x:c r="D137" s="137">
        <x:v>3</x:v>
      </x:c>
      <x:c r="E137" s="138" t="s">
        <x:v>45</x:v>
      </x:c>
      <x:c r="F137" s="58">
        <x:f t="shared" si="0"/>
        <x:v>56575</x:v>
      </x:c>
      <x:c r="G137" s="59"/>
      <x:c r="H137" s="59"/>
      <x:c r="I137" s="45"/>
      <x:c r="J137" s="99"/>
      <x:c r="K137" s="157"/>
      <x:c r="L137" s="99"/>
      <x:c r="M137" s="45"/>
      <x:c r="N137" s="99"/>
      <x:c r="O137" s="84"/>
      <x:c r="P137" s="84"/>
      <x:c r="Q137" s="84"/>
      <x:c r="R137" s="44">
        <x:f t="shared" si="1"/>
        <x:v>0</x:v>
      </x:c>
      <x:c r="S137" s="44">
        <x:v>-23600</x:v>
      </x:c>
      <x:c r="T137" s="44"/>
      <x:c r="U137" s="83"/>
      <x:c r="V137" s="90"/>
      <x:c r="W137" s="44">
        <x:f t="shared" si="15"/>
        <x:v>0</x:v>
      </x:c>
      <x:c r="X137" s="94"/>
      <x:c r="Y137" s="93"/>
      <x:c r="Z137" s="44">
        <x:f t="shared" si="3"/>
        <x:v>0</x:v>
      </x:c>
      <x:c r="AA137" s="94"/>
      <x:c r="AB137" s="93"/>
      <x:c r="AC137" s="44">
        <x:f t="shared" si="4"/>
        <x:v>0</x:v>
      </x:c>
      <x:c r="AD137" s="94"/>
      <x:c r="AE137" s="96"/>
      <x:c r="AF137" s="44">
        <x:f t="shared" si="5"/>
        <x:v>7060</x:v>
      </x:c>
      <x:c r="AG137" s="94">
        <x:v>1</x:v>
      </x:c>
      <x:c r="AH137" s="44">
        <x:f t="shared" si="12"/>
        <x:v>18700</x:v>
      </x:c>
      <x:c r="AI137" s="94">
        <x:v>1</x:v>
      </x:c>
      <x:c r="AJ137" s="93"/>
      <x:c r="AK137" s="44">
        <x:f t="shared" si="6"/>
        <x:v>-6310</x:v>
      </x:c>
      <x:c r="AL137" s="97">
        <x:v>1</x:v>
      </x:c>
      <x:c r="AM137" s="44">
        <x:f t="shared" si="11"/>
        <x:v>0</x:v>
      </x:c>
      <x:c r="AN137" s="94"/>
      <x:c r="AO137" s="44">
        <x:v>1725</x:v>
      </x:c>
      <x:c r="AP137" s="94"/>
      <x:c r="AQ137" s="44">
        <x:f t="shared" si="17"/>
        <x:v>59000</x:v>
      </x:c>
      <x:c r="AR137" s="94">
        <x:v>1</x:v>
      </x:c>
      <x:c r="AS137" s="44">
        <x:f t="shared" si="8"/>
        <x:v>0</x:v>
      </x:c>
      <x:c r="AT137" s="94"/>
      <x:c r="AU137" s="44" t="str">
        <x:f t="shared" si="9"/>
        <x:v/>
      </x:c>
      <x:c r="AV137" s="94"/>
      <x:c r="AW137" s="44" t="str">
        <x:f t="shared" si="16"/>
        <x:v/>
      </x:c>
      <x:c r="AX137" s="94"/>
    </x:row>
    <x:row r="138" spans="1:50" s="38" customFormat="1" ht="17.25" customHeight="1">
      <x:c r="A138" s="104"/>
      <x:c r="B138" s="143" t="s">
        <x:v>360</x:v>
      </x:c>
      <x:c r="C138" s="151">
        <x:v>131</x:v>
      </x:c>
      <x:c r="D138" s="137">
        <x:v>3</x:v>
      </x:c>
      <x:c r="E138" s="138" t="s">
        <x:v>38</x:v>
      </x:c>
      <x:c r="F138" s="58">
        <x:f t="shared" si="0"/>
        <x:v>-18845</x:v>
      </x:c>
      <x:c r="G138" s="59"/>
      <x:c r="H138" s="59"/>
      <x:c r="I138" s="45"/>
      <x:c r="J138" s="99"/>
      <x:c r="K138" s="157"/>
      <x:c r="L138" s="99"/>
      <x:c r="M138" s="45"/>
      <x:c r="N138" s="99"/>
      <x:c r="O138" s="84"/>
      <x:c r="P138" s="84"/>
      <x:c r="Q138" s="84"/>
      <x:c r="R138" s="44">
        <x:f t="shared" si="1"/>
        <x:v>0</x:v>
      </x:c>
      <x:c r="S138" s="44">
        <x:v>-23600</x:v>
      </x:c>
      <x:c r="T138" s="44"/>
      <x:c r="U138" s="83"/>
      <x:c r="V138" s="90"/>
      <x:c r="W138" s="44">
        <x:f t="shared" si="15"/>
        <x:v>0</x:v>
      </x:c>
      <x:c r="X138" s="94"/>
      <x:c r="Y138" s="93"/>
      <x:c r="Z138" s="44">
        <x:f t="shared" si="3"/>
        <x:v>0</x:v>
      </x:c>
      <x:c r="AA138" s="94"/>
      <x:c r="AB138" s="93"/>
      <x:c r="AC138" s="44">
        <x:f t="shared" si="4"/>
        <x:v>0</x:v>
      </x:c>
      <x:c r="AD138" s="94"/>
      <x:c r="AE138" s="96"/>
      <x:c r="AF138" s="44">
        <x:f t="shared" si="5"/>
        <x:v>7060</x:v>
      </x:c>
      <x:c r="AG138" s="94">
        <x:v>1</x:v>
      </x:c>
      <x:c r="AH138" s="44">
        <x:f t="shared" si="12"/>
        <x:v>18700</x:v>
      </x:c>
      <x:c r="AI138" s="94">
        <x:v>1</x:v>
      </x:c>
      <x:c r="AJ138" s="93"/>
      <x:c r="AK138" s="44">
        <x:f t="shared" si="6"/>
        <x:v>-6310</x:v>
      </x:c>
      <x:c r="AL138" s="97">
        <x:v>1</x:v>
      </x:c>
      <x:c r="AM138" s="44">
        <x:f t="shared" si="11"/>
        <x:v>0</x:v>
      </x:c>
      <x:c r="AN138" s="94"/>
      <x:c r="AO138" s="44">
        <x:v>-73695</x:v>
      </x:c>
      <x:c r="AP138" s="94"/>
      <x:c r="AQ138" s="44">
        <x:f t="shared" si="17"/>
        <x:v>59000</x:v>
      </x:c>
      <x:c r="AR138" s="94">
        <x:v>1</x:v>
      </x:c>
      <x:c r="AS138" s="44">
        <x:f t="shared" si="8"/>
        <x:v>0</x:v>
      </x:c>
      <x:c r="AT138" s="94"/>
      <x:c r="AU138" s="44" t="str">
        <x:f t="shared" si="9"/>
        <x:v/>
      </x:c>
      <x:c r="AV138" s="94"/>
      <x:c r="AW138" s="44" t="str">
        <x:f t="shared" si="16"/>
        <x:v/>
      </x:c>
      <x:c r="AX138" s="94"/>
    </x:row>
    <x:row r="139" spans="1:50" s="38" customFormat="1" ht="17.25" customHeight="1">
      <x:c r="A139" s="104"/>
      <x:c r="B139" s="143" t="s">
        <x:v>257</x:v>
      </x:c>
      <x:c r="C139" s="151">
        <x:v>132</x:v>
      </x:c>
      <x:c r="D139" s="137">
        <x:v>3</x:v>
      </x:c>
      <x:c r="E139" s="138" t="s">
        <x:v>56</x:v>
      </x:c>
      <x:c r="F139" s="58">
        <x:f t="shared" si="0"/>
        <x:v>-23445</x:v>
      </x:c>
      <x:c r="G139" s="59"/>
      <x:c r="H139" s="59"/>
      <x:c r="I139" s="45"/>
      <x:c r="J139" s="99"/>
      <x:c r="K139" s="157"/>
      <x:c r="L139" s="99"/>
      <x:c r="M139" s="45"/>
      <x:c r="N139" s="99"/>
      <x:c r="O139" s="84"/>
      <x:c r="P139" s="84"/>
      <x:c r="Q139" s="84"/>
      <x:c r="R139" s="44">
        <x:f t="shared" si="1"/>
        <x:v>0</x:v>
      </x:c>
      <x:c r="S139" s="44">
        <x:v>-23600</x:v>
      </x:c>
      <x:c r="T139" s="44"/>
      <x:c r="U139" s="83"/>
      <x:c r="V139" s="90"/>
      <x:c r="W139" s="44">
        <x:f t="shared" si="15"/>
        <x:v>0</x:v>
      </x:c>
      <x:c r="X139" s="94"/>
      <x:c r="Y139" s="93"/>
      <x:c r="Z139" s="44">
        <x:f t="shared" si="3"/>
        <x:v>0</x:v>
      </x:c>
      <x:c r="AA139" s="94"/>
      <x:c r="AB139" s="93"/>
      <x:c r="AC139" s="44">
        <x:f t="shared" si="4"/>
        <x:v>0</x:v>
      </x:c>
      <x:c r="AD139" s="94"/>
      <x:c r="AE139" s="96"/>
      <x:c r="AF139" s="44">
        <x:f t="shared" si="5"/>
        <x:v>7060</x:v>
      </x:c>
      <x:c r="AG139" s="94">
        <x:v>1</x:v>
      </x:c>
      <x:c r="AH139" s="44">
        <x:f t="shared" si="12"/>
        <x:v>18700</x:v>
      </x:c>
      <x:c r="AI139" s="94">
        <x:v>1</x:v>
      </x:c>
      <x:c r="AJ139" s="93"/>
      <x:c r="AK139" s="44">
        <x:f t="shared" si="6"/>
        <x:v>-6310</x:v>
      </x:c>
      <x:c r="AL139" s="97">
        <x:v>1</x:v>
      </x:c>
      <x:c r="AM139" s="44">
        <x:f t="shared" si="11"/>
        <x:v>0</x:v>
      </x:c>
      <x:c r="AN139" s="94"/>
      <x:c r="AO139" s="44">
        <x:v>-78295</x:v>
      </x:c>
      <x:c r="AP139" s="94"/>
      <x:c r="AQ139" s="44">
        <x:f t="shared" si="17"/>
        <x:v>59000</x:v>
      </x:c>
      <x:c r="AR139" s="94">
        <x:v>1</x:v>
      </x:c>
      <x:c r="AS139" s="44">
        <x:f t="shared" si="8"/>
        <x:v>0</x:v>
      </x:c>
      <x:c r="AT139" s="94"/>
      <x:c r="AU139" s="44" t="str">
        <x:f t="shared" si="9"/>
        <x:v/>
      </x:c>
      <x:c r="AV139" s="94"/>
      <x:c r="AW139" s="44" t="str">
        <x:f t="shared" si="16"/>
        <x:v/>
      </x:c>
      <x:c r="AX139" s="94"/>
    </x:row>
    <x:row r="140" spans="1:50" s="38" customFormat="1" ht="17.25" customHeight="1">
      <x:c r="A140" s="104"/>
      <x:c r="B140" s="143" t="s">
        <x:v>320</x:v>
      </x:c>
      <x:c r="C140" s="151">
        <x:v>133</x:v>
      </x:c>
      <x:c r="D140" s="137">
        <x:v>3</x:v>
      </x:c>
      <x:c r="E140" s="138" t="s">
        <x:v>95</x:v>
      </x:c>
      <x:c r="F140" s="58">
        <x:f t="shared" si="0"/>
        <x:v>-8645</x:v>
      </x:c>
      <x:c r="G140" s="59"/>
      <x:c r="H140" s="59"/>
      <x:c r="I140" s="45"/>
      <x:c r="J140" s="99"/>
      <x:c r="K140" s="157"/>
      <x:c r="L140" s="99"/>
      <x:c r="M140" s="45"/>
      <x:c r="N140" s="99"/>
      <x:c r="O140" s="84"/>
      <x:c r="P140" s="84"/>
      <x:c r="Q140" s="84"/>
      <x:c r="R140" s="44">
        <x:f t="shared" si="1"/>
        <x:v>0</x:v>
      </x:c>
      <x:c r="S140" s="44">
        <x:v>-23600</x:v>
      </x:c>
      <x:c r="T140" s="44"/>
      <x:c r="U140" s="83"/>
      <x:c r="V140" s="90"/>
      <x:c r="W140" s="44">
        <x:f t="shared" si="15"/>
        <x:v>0</x:v>
      </x:c>
      <x:c r="X140" s="94"/>
      <x:c r="Y140" s="93"/>
      <x:c r="Z140" s="44">
        <x:f t="shared" si="3"/>
        <x:v>0</x:v>
      </x:c>
      <x:c r="AA140" s="94"/>
      <x:c r="AB140" s="93"/>
      <x:c r="AC140" s="44">
        <x:f t="shared" si="4"/>
        <x:v>0</x:v>
      </x:c>
      <x:c r="AD140" s="94"/>
      <x:c r="AE140" s="96"/>
      <x:c r="AF140" s="44">
        <x:f t="shared" si="5"/>
        <x:v>7060</x:v>
      </x:c>
      <x:c r="AG140" s="94">
        <x:v>1</x:v>
      </x:c>
      <x:c r="AH140" s="44">
        <x:f t="shared" si="12"/>
        <x:v>18700</x:v>
      </x:c>
      <x:c r="AI140" s="94">
        <x:v>1</x:v>
      </x:c>
      <x:c r="AJ140" s="93"/>
      <x:c r="AK140" s="44">
        <x:f t="shared" si="6"/>
        <x:v>-6310</x:v>
      </x:c>
      <x:c r="AL140" s="97">
        <x:v>1</x:v>
      </x:c>
      <x:c r="AM140" s="44">
        <x:f t="shared" si="11"/>
        <x:v>0</x:v>
      </x:c>
      <x:c r="AN140" s="94"/>
      <x:c r="AO140" s="44">
        <x:v>-63495</x:v>
      </x:c>
      <x:c r="AP140" s="94"/>
      <x:c r="AQ140" s="44">
        <x:f t="shared" si="17"/>
        <x:v>59000</x:v>
      </x:c>
      <x:c r="AR140" s="94">
        <x:v>1</x:v>
      </x:c>
      <x:c r="AS140" s="44">
        <x:f t="shared" si="8"/>
        <x:v>0</x:v>
      </x:c>
      <x:c r="AT140" s="94"/>
      <x:c r="AU140" s="44" t="str">
        <x:f t="shared" si="9"/>
        <x:v/>
      </x:c>
      <x:c r="AV140" s="94"/>
      <x:c r="AW140" s="44" t="str">
        <x:f t="shared" si="16"/>
        <x:v/>
      </x:c>
      <x:c r="AX140" s="94"/>
    </x:row>
    <x:row r="141" spans="1:50" s="38" customFormat="1" ht="17.25" customHeight="1">
      <x:c r="A141" s="104"/>
      <x:c r="B141" s="143" t="s">
        <x:v>274</x:v>
      </x:c>
      <x:c r="C141" s="151">
        <x:v>134</x:v>
      </x:c>
      <x:c r="D141" s="137">
        <x:v>3</x:v>
      </x:c>
      <x:c r="E141" s="138" t="s">
        <x:v>186</x:v>
      </x:c>
      <x:c r="F141" s="58">
        <x:f t="shared" si="0"/>
        <x:v>-46745</x:v>
      </x:c>
      <x:c r="G141" s="59"/>
      <x:c r="H141" s="59"/>
      <x:c r="I141" s="45"/>
      <x:c r="J141" s="99"/>
      <x:c r="K141" s="157"/>
      <x:c r="L141" s="99"/>
      <x:c r="M141" s="45"/>
      <x:c r="N141" s="99"/>
      <x:c r="O141" s="84"/>
      <x:c r="P141" s="84"/>
      <x:c r="Q141" s="84"/>
      <x:c r="R141" s="44">
        <x:f t="shared" si="1"/>
        <x:v>0</x:v>
      </x:c>
      <x:c r="S141" s="44">
        <x:v>-23600</x:v>
      </x:c>
      <x:c r="T141" s="44"/>
      <x:c r="U141" s="83"/>
      <x:c r="V141" s="90"/>
      <x:c r="W141" s="44">
        <x:f t="shared" si="15"/>
        <x:v>0</x:v>
      </x:c>
      <x:c r="X141" s="94"/>
      <x:c r="Y141" s="93"/>
      <x:c r="Z141" s="44">
        <x:f t="shared" si="3"/>
        <x:v>0</x:v>
      </x:c>
      <x:c r="AA141" s="94"/>
      <x:c r="AB141" s="93"/>
      <x:c r="AC141" s="44">
        <x:f t="shared" si="4"/>
        <x:v>0</x:v>
      </x:c>
      <x:c r="AD141" s="94"/>
      <x:c r="AE141" s="96"/>
      <x:c r="AF141" s="44">
        <x:f t="shared" si="5"/>
        <x:v>7060</x:v>
      </x:c>
      <x:c r="AG141" s="94">
        <x:v>1</x:v>
      </x:c>
      <x:c r="AH141" s="44">
        <x:f t="shared" si="12"/>
        <x:v>18700</x:v>
      </x:c>
      <x:c r="AI141" s="94">
        <x:v>1</x:v>
      </x:c>
      <x:c r="AJ141" s="93"/>
      <x:c r="AK141" s="44">
        <x:f t="shared" si="6"/>
        <x:v>-6310</x:v>
      </x:c>
      <x:c r="AL141" s="97">
        <x:v>1</x:v>
      </x:c>
      <x:c r="AM141" s="44">
        <x:f t="shared" si="11"/>
        <x:v>0</x:v>
      </x:c>
      <x:c r="AN141" s="94"/>
      <x:c r="AO141" s="44">
        <x:v>-101595</x:v>
      </x:c>
      <x:c r="AP141" s="94"/>
      <x:c r="AQ141" s="44">
        <x:f t="shared" si="17"/>
        <x:v>59000</x:v>
      </x:c>
      <x:c r="AR141" s="94">
        <x:v>1</x:v>
      </x:c>
      <x:c r="AS141" s="44">
        <x:f t="shared" si="8"/>
        <x:v>0</x:v>
      </x:c>
      <x:c r="AT141" s="94"/>
      <x:c r="AU141" s="44" t="str">
        <x:f t="shared" si="9"/>
        <x:v/>
      </x:c>
      <x:c r="AV141" s="94"/>
      <x:c r="AW141" s="44" t="str">
        <x:f t="shared" si="16"/>
        <x:v/>
      </x:c>
      <x:c r="AX141" s="94"/>
    </x:row>
    <x:row r="142" spans="1:50" s="38" customFormat="1" ht="17.25" customHeight="1">
      <x:c r="A142" s="104"/>
      <x:c r="B142" s="143" t="s">
        <x:v>286</x:v>
      </x:c>
      <x:c r="C142" s="151">
        <x:v>135</x:v>
      </x:c>
      <x:c r="D142" s="137">
        <x:v>3</x:v>
      </x:c>
      <x:c r="E142" s="138" t="s">
        <x:v>170</x:v>
      </x:c>
      <x:c r="F142" s="58">
        <x:f t="shared" si="0"/>
        <x:v>1025825</x:v>
      </x:c>
      <x:c r="G142" s="59"/>
      <x:c r="H142" s="59"/>
      <x:c r="I142" s="45">
        <x:v>354100</x:v>
      </x:c>
      <x:c r="J142" s="99" t="s">
        <x:v>206</x:v>
      </x:c>
      <x:c r="K142" s="157">
        <x:f>232500+116250</x:f>
        <x:v>348750</x:v>
      </x:c>
      <x:c r="L142" s="99" t="s">
        <x:v>8</x:v>
      </x:c>
      <x:c r="M142" s="45">
        <x:f>97500+48750</x:f>
        <x:v>146250</x:v>
      </x:c>
      <x:c r="N142" s="99" t="s">
        <x:v>8</x:v>
      </x:c>
      <x:c r="O142" s="84"/>
      <x:c r="P142" s="84"/>
      <x:c r="Q142" s="84"/>
      <x:c r="R142" s="44">
        <x:f t="shared" si="1"/>
        <x:v>0</x:v>
      </x:c>
      <x:c r="S142" s="44">
        <x:v>-23600</x:v>
      </x:c>
      <x:c r="T142" s="44"/>
      <x:c r="U142" s="83"/>
      <x:c r="V142" s="90"/>
      <x:c r="W142" s="44">
        <x:f t="shared" si="15"/>
        <x:v>0</x:v>
      </x:c>
      <x:c r="X142" s="94"/>
      <x:c r="Y142" s="93"/>
      <x:c r="Z142" s="44">
        <x:f t="shared" si="3"/>
        <x:v>0</x:v>
      </x:c>
      <x:c r="AA142" s="94"/>
      <x:c r="AB142" s="93"/>
      <x:c r="AC142" s="44">
        <x:f t="shared" si="4"/>
        <x:v>0</x:v>
      </x:c>
      <x:c r="AD142" s="94"/>
      <x:c r="AE142" s="96"/>
      <x:c r="AF142" s="44">
        <x:f t="shared" si="5"/>
        <x:v>7060</x:v>
      </x:c>
      <x:c r="AG142" s="94">
        <x:v>1</x:v>
      </x:c>
      <x:c r="AH142" s="44">
        <x:f t="shared" si="12"/>
        <x:v>18700</x:v>
      </x:c>
      <x:c r="AI142" s="94">
        <x:v>1</x:v>
      </x:c>
      <x:c r="AJ142" s="93"/>
      <x:c r="AK142" s="44">
        <x:f t="shared" si="6"/>
        <x:v>-6310</x:v>
      </x:c>
      <x:c r="AL142" s="97">
        <x:v>1</x:v>
      </x:c>
      <x:c r="AM142" s="44">
        <x:f t="shared" si="11"/>
        <x:v>114200</x:v>
      </x:c>
      <x:c r="AN142" s="94">
        <x:v>1</x:v>
      </x:c>
      <x:c r="AO142" s="44">
        <x:v>7675</x:v>
      </x:c>
      <x:c r="AP142" s="94"/>
      <x:c r="AQ142" s="44">
        <x:f t="shared" si="17"/>
        <x:v>59000</x:v>
      </x:c>
      <x:c r="AR142" s="94">
        <x:v>1</x:v>
      </x:c>
      <x:c r="AS142" s="44">
        <x:f t="shared" si="8"/>
        <x:v>0</x:v>
      </x:c>
      <x:c r="AT142" s="94"/>
      <x:c r="AU142" s="44" t="str">
        <x:f t="shared" si="9"/>
        <x:v/>
      </x:c>
      <x:c r="AV142" s="94"/>
      <x:c r="AW142" s="44" t="str">
        <x:f t="shared" si="16"/>
        <x:v/>
      </x:c>
      <x:c r="AX142" s="94"/>
    </x:row>
    <x:row r="143" spans="1:50" s="38" customFormat="1" ht="17.25" customHeight="1">
      <x:c r="A143" s="104"/>
      <x:c r="B143" s="143" t="s">
        <x:v>232</x:v>
      </x:c>
      <x:c r="C143" s="151">
        <x:v>136</x:v>
      </x:c>
      <x:c r="D143" s="137">
        <x:v>3</x:v>
      </x:c>
      <x:c r="E143" s="138" t="s">
        <x:v>180</x:v>
      </x:c>
      <x:c r="F143" s="58">
        <x:f t="shared" si="0"/>
        <x:v>8185</x:v>
      </x:c>
      <x:c r="G143" s="59"/>
      <x:c r="H143" s="59"/>
      <x:c r="I143" s="45"/>
      <x:c r="J143" s="99"/>
      <x:c r="K143" s="157"/>
      <x:c r="L143" s="99"/>
      <x:c r="M143" s="45"/>
      <x:c r="N143" s="99"/>
      <x:c r="O143" s="84"/>
      <x:c r="P143" s="84"/>
      <x:c r="Q143" s="84"/>
      <x:c r="R143" s="44">
        <x:f t="shared" si="1"/>
        <x:v>0</x:v>
      </x:c>
      <x:c r="S143" s="44">
        <x:v>-23600</x:v>
      </x:c>
      <x:c r="T143" s="44"/>
      <x:c r="U143" s="83"/>
      <x:c r="V143" s="90"/>
      <x:c r="W143" s="44">
        <x:f t="shared" si="15"/>
        <x:v>0</x:v>
      </x:c>
      <x:c r="X143" s="94"/>
      <x:c r="Y143" s="93"/>
      <x:c r="Z143" s="44">
        <x:f t="shared" si="3"/>
        <x:v>0</x:v>
      </x:c>
      <x:c r="AA143" s="94"/>
      <x:c r="AB143" s="93"/>
      <x:c r="AC143" s="44">
        <x:f t="shared" si="4"/>
        <x:v>0</x:v>
      </x:c>
      <x:c r="AD143" s="94"/>
      <x:c r="AE143" s="96"/>
      <x:c r="AF143" s="44">
        <x:f t="shared" si="5"/>
        <x:v>7060</x:v>
      </x:c>
      <x:c r="AG143" s="94">
        <x:v>1</x:v>
      </x:c>
      <x:c r="AH143" s="44">
        <x:f t="shared" si="12"/>
        <x:v>18700</x:v>
      </x:c>
      <x:c r="AI143" s="94">
        <x:v>1</x:v>
      </x:c>
      <x:c r="AJ143" s="93"/>
      <x:c r="AK143" s="44">
        <x:f t="shared" si="6"/>
        <x:v>-6310</x:v>
      </x:c>
      <x:c r="AL143" s="97">
        <x:v>1</x:v>
      </x:c>
      <x:c r="AM143" s="44">
        <x:f t="shared" si="11"/>
        <x:v>0</x:v>
      </x:c>
      <x:c r="AN143" s="94"/>
      <x:c r="AO143" s="44">
        <x:v>-46665</x:v>
      </x:c>
      <x:c r="AP143" s="94"/>
      <x:c r="AQ143" s="44">
        <x:f t="shared" si="17"/>
        <x:v>59000</x:v>
      </x:c>
      <x:c r="AR143" s="94">
        <x:v>1</x:v>
      </x:c>
      <x:c r="AS143" s="44">
        <x:f t="shared" si="8"/>
        <x:v>0</x:v>
      </x:c>
      <x:c r="AT143" s="94"/>
      <x:c r="AU143" s="44" t="str">
        <x:f t="shared" si="9"/>
        <x:v/>
      </x:c>
      <x:c r="AV143" s="94"/>
      <x:c r="AW143" s="44" t="str">
        <x:f t="shared" si="16"/>
        <x:v/>
      </x:c>
      <x:c r="AX143" s="94"/>
    </x:row>
    <x:row r="144" spans="1:50" s="38" customFormat="1" ht="17.25" customHeight="1">
      <x:c r="A144" s="104"/>
      <x:c r="B144" s="143" t="s">
        <x:v>373</x:v>
      </x:c>
      <x:c r="C144" s="151">
        <x:v>137</x:v>
      </x:c>
      <x:c r="D144" s="137">
        <x:v>3</x:v>
      </x:c>
      <x:c r="E144" s="138" t="s">
        <x:v>172</x:v>
      </x:c>
      <x:c r="F144" s="58">
        <x:f t="shared" si="0"/>
        <x:v>3255</x:v>
      </x:c>
      <x:c r="G144" s="59"/>
      <x:c r="H144" s="59"/>
      <x:c r="I144" s="45"/>
      <x:c r="J144" s="99"/>
      <x:c r="K144" s="157"/>
      <x:c r="L144" s="99"/>
      <x:c r="M144" s="45"/>
      <x:c r="N144" s="99"/>
      <x:c r="O144" s="84"/>
      <x:c r="P144" s="84"/>
      <x:c r="Q144" s="84"/>
      <x:c r="R144" s="44">
        <x:f t="shared" si="1"/>
        <x:v>0</x:v>
      </x:c>
      <x:c r="S144" s="44">
        <x:v>-23600</x:v>
      </x:c>
      <x:c r="T144" s="44"/>
      <x:c r="U144" s="83"/>
      <x:c r="V144" s="90"/>
      <x:c r="W144" s="44">
        <x:f t="shared" si="15"/>
        <x:v>0</x:v>
      </x:c>
      <x:c r="X144" s="94"/>
      <x:c r="Y144" s="93"/>
      <x:c r="Z144" s="44">
        <x:f t="shared" si="3"/>
        <x:v>0</x:v>
      </x:c>
      <x:c r="AA144" s="94"/>
      <x:c r="AB144" s="93"/>
      <x:c r="AC144" s="44">
        <x:f t="shared" si="4"/>
        <x:v>0</x:v>
      </x:c>
      <x:c r="AD144" s="94"/>
      <x:c r="AE144" s="96"/>
      <x:c r="AF144" s="44">
        <x:f t="shared" si="5"/>
        <x:v>7060</x:v>
      </x:c>
      <x:c r="AG144" s="94">
        <x:v>1</x:v>
      </x:c>
      <x:c r="AH144" s="44">
        <x:f t="shared" si="12"/>
        <x:v>18700</x:v>
      </x:c>
      <x:c r="AI144" s="94">
        <x:v>1</x:v>
      </x:c>
      <x:c r="AJ144" s="93"/>
      <x:c r="AK144" s="44">
        <x:f t="shared" si="6"/>
        <x:v>-6310</x:v>
      </x:c>
      <x:c r="AL144" s="97">
        <x:v>1</x:v>
      </x:c>
      <x:c r="AM144" s="44">
        <x:f t="shared" si="11"/>
        <x:v>0</x:v>
      </x:c>
      <x:c r="AN144" s="94"/>
      <x:c r="AO144" s="44">
        <x:v>-51595</x:v>
      </x:c>
      <x:c r="AP144" s="94"/>
      <x:c r="AQ144" s="44">
        <x:f t="shared" si="17"/>
        <x:v>59000</x:v>
      </x:c>
      <x:c r="AR144" s="94">
        <x:v>1</x:v>
      </x:c>
      <x:c r="AS144" s="44">
        <x:f t="shared" si="8"/>
        <x:v>0</x:v>
      </x:c>
      <x:c r="AT144" s="94"/>
      <x:c r="AU144" s="44" t="str">
        <x:f t="shared" si="9"/>
        <x:v/>
      </x:c>
      <x:c r="AV144" s="94"/>
      <x:c r="AW144" s="44" t="str">
        <x:f t="shared" si="16"/>
        <x:v/>
      </x:c>
      <x:c r="AX144" s="94"/>
    </x:row>
    <x:row r="145" spans="1:50" s="38" customFormat="1" ht="17.25" customHeight="1">
      <x:c r="A145" s="104"/>
      <x:c r="B145" s="143" t="s">
        <x:v>259</x:v>
      </x:c>
      <x:c r="C145" s="151">
        <x:v>138</x:v>
      </x:c>
      <x:c r="D145" s="137">
        <x:v>3</x:v>
      </x:c>
      <x:c r="E145" s="138" t="s">
        <x:v>78</x:v>
      </x:c>
      <x:c r="F145" s="58">
        <x:f t="shared" si="0"/>
        <x:v>65075</x:v>
      </x:c>
      <x:c r="G145" s="59"/>
      <x:c r="H145" s="59"/>
      <x:c r="I145" s="45"/>
      <x:c r="J145" s="99"/>
      <x:c r="K145" s="157"/>
      <x:c r="L145" s="99"/>
      <x:c r="M145" s="45"/>
      <x:c r="N145" s="99"/>
      <x:c r="O145" s="84"/>
      <x:c r="P145" s="84"/>
      <x:c r="Q145" s="84"/>
      <x:c r="R145" s="44">
        <x:f t="shared" si="1"/>
        <x:v>0</x:v>
      </x:c>
      <x:c r="S145" s="44">
        <x:v>-23600</x:v>
      </x:c>
      <x:c r="T145" s="44"/>
      <x:c r="U145" s="83"/>
      <x:c r="V145" s="90"/>
      <x:c r="W145" s="44">
        <x:f t="shared" si="15"/>
        <x:v>0</x:v>
      </x:c>
      <x:c r="X145" s="94"/>
      <x:c r="Y145" s="93"/>
      <x:c r="Z145" s="44">
        <x:f t="shared" si="3"/>
        <x:v>0</x:v>
      </x:c>
      <x:c r="AA145" s="94"/>
      <x:c r="AB145" s="93"/>
      <x:c r="AC145" s="44">
        <x:f t="shared" si="4"/>
        <x:v>0</x:v>
      </x:c>
      <x:c r="AD145" s="94"/>
      <x:c r="AE145" s="96"/>
      <x:c r="AF145" s="44">
        <x:f t="shared" si="5"/>
        <x:v>7060</x:v>
      </x:c>
      <x:c r="AG145" s="94">
        <x:v>1</x:v>
      </x:c>
      <x:c r="AH145" s="44">
        <x:f t="shared" si="12"/>
        <x:v>18700</x:v>
      </x:c>
      <x:c r="AI145" s="94">
        <x:v>1</x:v>
      </x:c>
      <x:c r="AJ145" s="93"/>
      <x:c r="AK145" s="44">
        <x:f t="shared" si="6"/>
        <x:v>-6310</x:v>
      </x:c>
      <x:c r="AL145" s="97">
        <x:v>1</x:v>
      </x:c>
      <x:c r="AM145" s="44">
        <x:f t="shared" si="11"/>
        <x:v>0</x:v>
      </x:c>
      <x:c r="AN145" s="94"/>
      <x:c r="AO145" s="44">
        <x:v>10225</x:v>
      </x:c>
      <x:c r="AP145" s="94"/>
      <x:c r="AQ145" s="44">
        <x:f t="shared" si="17"/>
        <x:v>59000</x:v>
      </x:c>
      <x:c r="AR145" s="94">
        <x:v>1</x:v>
      </x:c>
      <x:c r="AS145" s="44">
        <x:f t="shared" si="8"/>
        <x:v>0</x:v>
      </x:c>
      <x:c r="AT145" s="94"/>
      <x:c r="AU145" s="44" t="str">
        <x:f t="shared" si="9"/>
        <x:v/>
      </x:c>
      <x:c r="AV145" s="94"/>
      <x:c r="AW145" s="44" t="str">
        <x:f t="shared" si="16"/>
        <x:v/>
      </x:c>
      <x:c r="AX145" s="94"/>
    </x:row>
    <x:row r="146" spans="1:50" s="38" customFormat="1" ht="17.25" customHeight="1">
      <x:c r="A146" s="104"/>
      <x:c r="B146" s="143" t="s">
        <x:v>238</x:v>
      </x:c>
      <x:c r="C146" s="151">
        <x:v>139</x:v>
      </x:c>
      <x:c r="D146" s="137">
        <x:v>3</x:v>
      </x:c>
      <x:c r="E146" s="138" t="s">
        <x:v>105</x:v>
      </x:c>
      <x:c r="F146" s="58">
        <x:f t="shared" si="0"/>
        <x:v>-33645</x:v>
      </x:c>
      <x:c r="G146" s="59"/>
      <x:c r="H146" s="59"/>
      <x:c r="I146" s="45"/>
      <x:c r="J146" s="99"/>
      <x:c r="K146" s="157"/>
      <x:c r="L146" s="99"/>
      <x:c r="M146" s="45"/>
      <x:c r="N146" s="99"/>
      <x:c r="O146" s="84"/>
      <x:c r="P146" s="84"/>
      <x:c r="Q146" s="84"/>
      <x:c r="R146" s="44">
        <x:f t="shared" si="1"/>
        <x:v>0</x:v>
      </x:c>
      <x:c r="S146" s="44">
        <x:v>-23600</x:v>
      </x:c>
      <x:c r="T146" s="44"/>
      <x:c r="U146" s="83"/>
      <x:c r="V146" s="90"/>
      <x:c r="W146" s="44">
        <x:f t="shared" si="15"/>
        <x:v>0</x:v>
      </x:c>
      <x:c r="X146" s="94"/>
      <x:c r="Y146" s="93"/>
      <x:c r="Z146" s="44">
        <x:f t="shared" si="3"/>
        <x:v>0</x:v>
      </x:c>
      <x:c r="AA146" s="94"/>
      <x:c r="AB146" s="93"/>
      <x:c r="AC146" s="44">
        <x:f t="shared" si="4"/>
        <x:v>0</x:v>
      </x:c>
      <x:c r="AD146" s="94"/>
      <x:c r="AE146" s="96"/>
      <x:c r="AF146" s="44">
        <x:f t="shared" si="5"/>
        <x:v>7060</x:v>
      </x:c>
      <x:c r="AG146" s="94">
        <x:v>1</x:v>
      </x:c>
      <x:c r="AH146" s="44">
        <x:f t="shared" si="12"/>
        <x:v>18700</x:v>
      </x:c>
      <x:c r="AI146" s="94">
        <x:v>1</x:v>
      </x:c>
      <x:c r="AJ146" s="93"/>
      <x:c r="AK146" s="44">
        <x:f t="shared" si="6"/>
        <x:v>-6310</x:v>
      </x:c>
      <x:c r="AL146" s="97">
        <x:v>1</x:v>
      </x:c>
      <x:c r="AM146" s="44">
        <x:f t="shared" si="11"/>
        <x:v>0</x:v>
      </x:c>
      <x:c r="AN146" s="94"/>
      <x:c r="AO146" s="44">
        <x:v>-88495</x:v>
      </x:c>
      <x:c r="AP146" s="94"/>
      <x:c r="AQ146" s="44">
        <x:f t="shared" si="17"/>
        <x:v>59000</x:v>
      </x:c>
      <x:c r="AR146" s="94">
        <x:v>1</x:v>
      </x:c>
      <x:c r="AS146" s="44">
        <x:f t="shared" si="8"/>
        <x:v>0</x:v>
      </x:c>
      <x:c r="AT146" s="94"/>
      <x:c r="AU146" s="44" t="str">
        <x:f t="shared" si="9"/>
        <x:v/>
      </x:c>
      <x:c r="AV146" s="94"/>
      <x:c r="AW146" s="44" t="str">
        <x:f t="shared" si="16"/>
        <x:v/>
      </x:c>
      <x:c r="AX146" s="94"/>
    </x:row>
    <x:row r="147" spans="1:50" s="38" customFormat="1" ht="17.25" customHeight="1">
      <x:c r="A147" s="104"/>
      <x:c r="B147" s="143" t="s">
        <x:v>230</x:v>
      </x:c>
      <x:c r="C147" s="151">
        <x:v>140</x:v>
      </x:c>
      <x:c r="D147" s="137">
        <x:v>3</x:v>
      </x:c>
      <x:c r="E147" s="138" t="s">
        <x:v>162</x:v>
      </x:c>
      <x:c r="F147" s="58">
        <x:f>SUM(I147:M147,R147:T147,W147,Z147,AC147,AF147,AH147,AK147,AM147,AO147,AQ147,AS147,AU147,AW147,)-SUM(O147:Q147,U147)</x:f>
        <x:v>3255</x:v>
      </x:c>
      <x:c r="G147" s="59"/>
      <x:c r="H147" s="59"/>
      <x:c r="I147" s="45"/>
      <x:c r="J147" s="99"/>
      <x:c r="K147" s="157"/>
      <x:c r="L147" s="99"/>
      <x:c r="M147" s="45"/>
      <x:c r="N147" s="99"/>
      <x:c r="O147" s="84"/>
      <x:c r="P147" s="84"/>
      <x:c r="Q147" s="84"/>
      <x:c r="R147" s="44">
        <x:f t="shared" si="1"/>
        <x:v>0</x:v>
      </x:c>
      <x:c r="S147" s="44">
        <x:v>-23600</x:v>
      </x:c>
      <x:c r="T147" s="44"/>
      <x:c r="U147" s="83"/>
      <x:c r="V147" s="90"/>
      <x:c r="W147" s="44">
        <x:f>$W$3*X147</x:f>
        <x:v>0</x:v>
      </x:c>
      <x:c r="X147" s="94"/>
      <x:c r="Y147" s="93"/>
      <x:c r="Z147" s="44">
        <x:f t="shared" si="3"/>
        <x:v>0</x:v>
      </x:c>
      <x:c r="AA147" s="94"/>
      <x:c r="AB147" s="93"/>
      <x:c r="AC147" s="44">
        <x:f t="shared" si="4"/>
        <x:v>0</x:v>
      </x:c>
      <x:c r="AD147" s="94"/>
      <x:c r="AE147" s="96"/>
      <x:c r="AF147" s="44">
        <x:f t="shared" si="5"/>
        <x:v>7060</x:v>
      </x:c>
      <x:c r="AG147" s="94">
        <x:v>1</x:v>
      </x:c>
      <x:c r="AH147" s="44">
        <x:f t="shared" si="12"/>
        <x:v>18700</x:v>
      </x:c>
      <x:c r="AI147" s="94">
        <x:v>1</x:v>
      </x:c>
      <x:c r="AJ147" s="93"/>
      <x:c r="AK147" s="44">
        <x:f t="shared" si="6"/>
        <x:v>-6310</x:v>
      </x:c>
      <x:c r="AL147" s="97">
        <x:v>1</x:v>
      </x:c>
      <x:c r="AM147" s="44">
        <x:f t="shared" si="11"/>
        <x:v>0</x:v>
      </x:c>
      <x:c r="AN147" s="94"/>
      <x:c r="AO147" s="44">
        <x:v>-51595</x:v>
      </x:c>
      <x:c r="AP147" s="94"/>
      <x:c r="AQ147" s="44">
        <x:f t="shared" si="17"/>
        <x:v>59000</x:v>
      </x:c>
      <x:c r="AR147" s="94">
        <x:v>1</x:v>
      </x:c>
      <x:c r="AS147" s="44">
        <x:f t="shared" si="8"/>
        <x:v>0</x:v>
      </x:c>
      <x:c r="AT147" s="94"/>
      <x:c r="AU147" s="44" t="str">
        <x:f t="shared" si="9"/>
        <x:v/>
      </x:c>
      <x:c r="AV147" s="94"/>
      <x:c r="AW147" s="44"/>
      <x:c r="AX147" s="94"/>
    </x:row>
    <x:row r="148" spans="1:50" s="38" customFormat="1" ht="17.25" customHeight="1">
      <x:c r="A148" s="104"/>
      <x:c r="B148" s="143" t="s">
        <x:v>277</x:v>
      </x:c>
      <x:c r="C148" s="151">
        <x:v>141</x:v>
      </x:c>
      <x:c r="D148" s="137">
        <x:v>3</x:v>
      </x:c>
      <x:c r="E148" s="138" t="s">
        <x:v>44</x:v>
      </x:c>
      <x:c r="F148" s="58">
        <x:f t="shared" si="0"/>
        <x:v>6115</x:v>
      </x:c>
      <x:c r="G148" s="59"/>
      <x:c r="H148" s="59"/>
      <x:c r="I148" s="45"/>
      <x:c r="J148" s="99"/>
      <x:c r="K148" s="157"/>
      <x:c r="L148" s="99"/>
      <x:c r="M148" s="45"/>
      <x:c r="N148" s="99"/>
      <x:c r="O148" s="84"/>
      <x:c r="P148" s="84"/>
      <x:c r="Q148" s="84"/>
      <x:c r="R148" s="44">
        <x:f t="shared" si="1"/>
        <x:v>0</x:v>
      </x:c>
      <x:c r="S148" s="44">
        <x:v>-23600</x:v>
      </x:c>
      <x:c r="T148" s="44"/>
      <x:c r="U148" s="83"/>
      <x:c r="V148" s="90"/>
      <x:c r="W148" s="44">
        <x:f t="shared" si="15"/>
        <x:v>0</x:v>
      </x:c>
      <x:c r="X148" s="94"/>
      <x:c r="Y148" s="93"/>
      <x:c r="Z148" s="44">
        <x:f t="shared" si="3"/>
        <x:v>0</x:v>
      </x:c>
      <x:c r="AA148" s="94"/>
      <x:c r="AB148" s="93"/>
      <x:c r="AC148" s="44">
        <x:f t="shared" si="4"/>
        <x:v>0</x:v>
      </x:c>
      <x:c r="AD148" s="94"/>
      <x:c r="AE148" s="96"/>
      <x:c r="AF148" s="44">
        <x:f t="shared" si="5"/>
        <x:v>7060</x:v>
      </x:c>
      <x:c r="AG148" s="94">
        <x:v>1</x:v>
      </x:c>
      <x:c r="AH148" s="44">
        <x:v>25130</x:v>
      </x:c>
      <x:c r="AI148" s="94">
        <x:v>1</x:v>
      </x:c>
      <x:c r="AJ148" s="93"/>
      <x:c r="AK148" s="44">
        <x:f t="shared" si="6"/>
        <x:v>-6310</x:v>
      </x:c>
      <x:c r="AL148" s="97">
        <x:v>1</x:v>
      </x:c>
      <x:c r="AM148" s="44">
        <x:f t="shared" si="11"/>
        <x:v>0</x:v>
      </x:c>
      <x:c r="AN148" s="94"/>
      <x:c r="AO148" s="44">
        <x:v>-55165</x:v>
      </x:c>
      <x:c r="AP148" s="94"/>
      <x:c r="AQ148" s="44">
        <x:f t="shared" si="17"/>
        <x:v>59000</x:v>
      </x:c>
      <x:c r="AR148" s="94">
        <x:v>1</x:v>
      </x:c>
      <x:c r="AS148" s="44">
        <x:f t="shared" si="8"/>
        <x:v>0</x:v>
      </x:c>
      <x:c r="AT148" s="94"/>
      <x:c r="AU148" s="44" t="str">
        <x:f t="shared" si="9"/>
        <x:v/>
      </x:c>
      <x:c r="AV148" s="94"/>
      <x:c r="AW148" s="44" t="str">
        <x:f t="shared" si="16"/>
        <x:v/>
      </x:c>
      <x:c r="AX148" s="94"/>
    </x:row>
    <x:row r="149" spans="1:50" s="38" customFormat="1" ht="17.25" customHeight="1">
      <x:c r="A149" s="104"/>
      <x:c r="B149" s="143" t="s">
        <x:v>289</x:v>
      </x:c>
      <x:c r="C149" s="151">
        <x:v>142</x:v>
      </x:c>
      <x:c r="D149" s="137">
        <x:v>3</x:v>
      </x:c>
      <x:c r="E149" s="138" t="s">
        <x:v>137</x:v>
      </x:c>
      <x:c r="F149" s="58">
        <x:f t="shared" si="0"/>
        <x:v>-8645</x:v>
      </x:c>
      <x:c r="G149" s="59"/>
      <x:c r="H149" s="59"/>
      <x:c r="I149" s="45"/>
      <x:c r="J149" s="99"/>
      <x:c r="K149" s="157"/>
      <x:c r="L149" s="99"/>
      <x:c r="M149" s="45"/>
      <x:c r="N149" s="99"/>
      <x:c r="O149" s="84"/>
      <x:c r="P149" s="84"/>
      <x:c r="Q149" s="84"/>
      <x:c r="R149" s="44">
        <x:f t="shared" si="1"/>
        <x:v>0</x:v>
      </x:c>
      <x:c r="S149" s="44">
        <x:v>-23600</x:v>
      </x:c>
      <x:c r="T149" s="44"/>
      <x:c r="U149" s="83"/>
      <x:c r="V149" s="90"/>
      <x:c r="W149" s="44">
        <x:f t="shared" si="15"/>
        <x:v>0</x:v>
      </x:c>
      <x:c r="X149" s="94"/>
      <x:c r="Y149" s="93"/>
      <x:c r="Z149" s="44">
        <x:f t="shared" si="3"/>
        <x:v>0</x:v>
      </x:c>
      <x:c r="AA149" s="94"/>
      <x:c r="AB149" s="93"/>
      <x:c r="AC149" s="44">
        <x:f t="shared" si="4"/>
        <x:v>0</x:v>
      </x:c>
      <x:c r="AD149" s="94"/>
      <x:c r="AE149" s="96"/>
      <x:c r="AF149" s="44">
        <x:f t="shared" si="5"/>
        <x:v>7060</x:v>
      </x:c>
      <x:c r="AG149" s="94">
        <x:v>1</x:v>
      </x:c>
      <x:c r="AH149" s="44">
        <x:f t="shared" si="12"/>
        <x:v>18700</x:v>
      </x:c>
      <x:c r="AI149" s="94">
        <x:v>1</x:v>
      </x:c>
      <x:c r="AJ149" s="93"/>
      <x:c r="AK149" s="44">
        <x:f t="shared" si="6"/>
        <x:v>-6310</x:v>
      </x:c>
      <x:c r="AL149" s="97">
        <x:v>1</x:v>
      </x:c>
      <x:c r="AM149" s="44">
        <x:f t="shared" si="11"/>
        <x:v>0</x:v>
      </x:c>
      <x:c r="AN149" s="94"/>
      <x:c r="AO149" s="44">
        <x:v>-63495</x:v>
      </x:c>
      <x:c r="AP149" s="94"/>
      <x:c r="AQ149" s="44">
        <x:f t="shared" si="17"/>
        <x:v>59000</x:v>
      </x:c>
      <x:c r="AR149" s="94">
        <x:v>1</x:v>
      </x:c>
      <x:c r="AS149" s="44">
        <x:f t="shared" si="8"/>
        <x:v>0</x:v>
      </x:c>
      <x:c r="AT149" s="94"/>
      <x:c r="AU149" s="44" t="str">
        <x:f t="shared" si="9"/>
        <x:v/>
      </x:c>
      <x:c r="AV149" s="94"/>
      <x:c r="AW149" s="44" t="str">
        <x:f t="shared" si="16"/>
        <x:v/>
      </x:c>
      <x:c r="AX149" s="94"/>
    </x:row>
    <x:row r="150" spans="1:50" s="38" customFormat="1" ht="17.25" customHeight="1">
      <x:c r="A150" s="104"/>
      <x:c r="B150" s="143" t="s">
        <x:v>344</x:v>
      </x:c>
      <x:c r="C150" s="151">
        <x:v>143</x:v>
      </x:c>
      <x:c r="D150" s="137">
        <x:v>3</x:v>
      </x:c>
      <x:c r="E150" s="138" t="s">
        <x:v>108</x:v>
      </x:c>
      <x:c r="F150" s="58">
        <x:f t="shared" si="0"/>
        <x:v>-315</x:v>
      </x:c>
      <x:c r="G150" s="59"/>
      <x:c r="H150" s="59"/>
      <x:c r="I150" s="45"/>
      <x:c r="J150" s="99"/>
      <x:c r="K150" s="157"/>
      <x:c r="L150" s="99"/>
      <x:c r="M150" s="45"/>
      <x:c r="N150" s="99"/>
      <x:c r="O150" s="84"/>
      <x:c r="P150" s="84"/>
      <x:c r="Q150" s="84"/>
      <x:c r="R150" s="44">
        <x:f t="shared" si="1"/>
        <x:v>0</x:v>
      </x:c>
      <x:c r="S150" s="44">
        <x:v>-23600</x:v>
      </x:c>
      <x:c r="T150" s="44"/>
      <x:c r="U150" s="83"/>
      <x:c r="V150" s="90"/>
      <x:c r="W150" s="44">
        <x:f t="shared" si="15"/>
        <x:v>0</x:v>
      </x:c>
      <x:c r="X150" s="94"/>
      <x:c r="Y150" s="93"/>
      <x:c r="Z150" s="44">
        <x:f t="shared" si="3"/>
        <x:v>0</x:v>
      </x:c>
      <x:c r="AA150" s="94"/>
      <x:c r="AB150" s="93"/>
      <x:c r="AC150" s="44">
        <x:f t="shared" si="4"/>
        <x:v>0</x:v>
      </x:c>
      <x:c r="AD150" s="94"/>
      <x:c r="AE150" s="96"/>
      <x:c r="AF150" s="44">
        <x:f t="shared" si="5"/>
        <x:v>7060</x:v>
      </x:c>
      <x:c r="AG150" s="94">
        <x:v>1</x:v>
      </x:c>
      <x:c r="AH150" s="44">
        <x:f t="shared" si="12"/>
        <x:v>18700</x:v>
      </x:c>
      <x:c r="AI150" s="94">
        <x:v>1</x:v>
      </x:c>
      <x:c r="AJ150" s="93"/>
      <x:c r="AK150" s="44">
        <x:f t="shared" si="6"/>
        <x:v>-6310</x:v>
      </x:c>
      <x:c r="AL150" s="97">
        <x:v>1</x:v>
      </x:c>
      <x:c r="AM150" s="44">
        <x:f t="shared" si="11"/>
        <x:v>0</x:v>
      </x:c>
      <x:c r="AN150" s="94"/>
      <x:c r="AO150" s="44">
        <x:v>-55165</x:v>
      </x:c>
      <x:c r="AP150" s="94"/>
      <x:c r="AQ150" s="44">
        <x:f t="shared" si="17"/>
        <x:v>59000</x:v>
      </x:c>
      <x:c r="AR150" s="94">
        <x:v>1</x:v>
      </x:c>
      <x:c r="AS150" s="44">
        <x:f t="shared" si="8"/>
        <x:v>0</x:v>
      </x:c>
      <x:c r="AT150" s="94"/>
      <x:c r="AU150" s="44" t="str">
        <x:f t="shared" si="9"/>
        <x:v/>
      </x:c>
      <x:c r="AV150" s="94"/>
      <x:c r="AW150" s="44" t="str">
        <x:f t="shared" si="16"/>
        <x:v/>
      </x:c>
      <x:c r="AX150" s="94"/>
    </x:row>
    <x:row r="151" spans="1:50" s="38" customFormat="1" ht="17.25" customHeight="1">
      <x:c r="A151" s="104"/>
      <x:c r="B151" s="143" t="s">
        <x:v>268</x:v>
      </x:c>
      <x:c r="C151" s="151">
        <x:v>144</x:v>
      </x:c>
      <x:c r="D151" s="137">
        <x:v>3</x:v>
      </x:c>
      <x:c r="E151" s="138" t="s">
        <x:v>163</x:v>
      </x:c>
      <x:c r="F151" s="58">
        <x:f t="shared" si="0"/>
        <x:v>44675</x:v>
      </x:c>
      <x:c r="G151" s="59"/>
      <x:c r="H151" s="59"/>
      <x:c r="I151" s="45"/>
      <x:c r="J151" s="99"/>
      <x:c r="K151" s="157"/>
      <x:c r="L151" s="99"/>
      <x:c r="M151" s="45"/>
      <x:c r="N151" s="99"/>
      <x:c r="O151" s="84"/>
      <x:c r="P151" s="84"/>
      <x:c r="Q151" s="84"/>
      <x:c r="R151" s="44">
        <x:f t="shared" si="1"/>
        <x:v>0</x:v>
      </x:c>
      <x:c r="S151" s="44">
        <x:v>-23600</x:v>
      </x:c>
      <x:c r="T151" s="44"/>
      <x:c r="U151" s="83"/>
      <x:c r="V151" s="90"/>
      <x:c r="W151" s="44">
        <x:f t="shared" si="15"/>
        <x:v>0</x:v>
      </x:c>
      <x:c r="X151" s="94"/>
      <x:c r="Y151" s="93"/>
      <x:c r="Z151" s="44">
        <x:f t="shared" si="3"/>
        <x:v>0</x:v>
      </x:c>
      <x:c r="AA151" s="94"/>
      <x:c r="AB151" s="93"/>
      <x:c r="AC151" s="44">
        <x:f t="shared" si="4"/>
        <x:v>0</x:v>
      </x:c>
      <x:c r="AD151" s="94"/>
      <x:c r="AE151" s="96"/>
      <x:c r="AF151" s="44">
        <x:f t="shared" si="5"/>
        <x:v>7060</x:v>
      </x:c>
      <x:c r="AG151" s="94">
        <x:v>1</x:v>
      </x:c>
      <x:c r="AH151" s="44">
        <x:f t="shared" si="12"/>
        <x:v>18700</x:v>
      </x:c>
      <x:c r="AI151" s="94">
        <x:v>1</x:v>
      </x:c>
      <x:c r="AJ151" s="93"/>
      <x:c r="AK151" s="44">
        <x:f t="shared" si="6"/>
        <x:v>-6310</x:v>
      </x:c>
      <x:c r="AL151" s="97">
        <x:v>1</x:v>
      </x:c>
      <x:c r="AM151" s="44">
        <x:f t="shared" si="11"/>
        <x:v>0</x:v>
      </x:c>
      <x:c r="AN151" s="94"/>
      <x:c r="AO151" s="44">
        <x:v>-10175</x:v>
      </x:c>
      <x:c r="AP151" s="94"/>
      <x:c r="AQ151" s="44">
        <x:f t="shared" si="17"/>
        <x:v>59000</x:v>
      </x:c>
      <x:c r="AR151" s="94">
        <x:v>1</x:v>
      </x:c>
      <x:c r="AS151" s="44">
        <x:f t="shared" si="8"/>
        <x:v>0</x:v>
      </x:c>
      <x:c r="AT151" s="94"/>
      <x:c r="AU151" s="44" t="str">
        <x:f t="shared" si="9"/>
        <x:v/>
      </x:c>
      <x:c r="AV151" s="94"/>
      <x:c r="AW151" s="44" t="str">
        <x:f t="shared" si="16"/>
        <x:v/>
      </x:c>
      <x:c r="AX151" s="94"/>
    </x:row>
    <x:row r="152" spans="1:50" s="38" customFormat="1" ht="17.25" customHeight="1">
      <x:c r="A152" s="104"/>
      <x:c r="B152" s="143" t="s">
        <x:v>282</x:v>
      </x:c>
      <x:c r="C152" s="151">
        <x:v>145</x:v>
      </x:c>
      <x:c r="D152" s="137">
        <x:v>3</x:v>
      </x:c>
      <x:c r="E152" s="138" t="s">
        <x:v>156</x:v>
      </x:c>
      <x:c r="F152" s="58">
        <x:f t="shared" si="0"/>
        <x:v>50325</x:v>
      </x:c>
      <x:c r="G152" s="59"/>
      <x:c r="H152" s="59"/>
      <x:c r="I152" s="45"/>
      <x:c r="J152" s="99"/>
      <x:c r="K152" s="157"/>
      <x:c r="L152" s="99"/>
      <x:c r="M152" s="45"/>
      <x:c r="N152" s="99"/>
      <x:c r="O152" s="84"/>
      <x:c r="P152" s="84"/>
      <x:c r="Q152" s="84"/>
      <x:c r="R152" s="44">
        <x:f t="shared" si="1"/>
        <x:v>0</x:v>
      </x:c>
      <x:c r="S152" s="44">
        <x:v>-23600</x:v>
      </x:c>
      <x:c r="T152" s="44"/>
      <x:c r="U152" s="83"/>
      <x:c r="V152" s="90"/>
      <x:c r="W152" s="44">
        <x:f t="shared" si="15"/>
        <x:v>0</x:v>
      </x:c>
      <x:c r="X152" s="94"/>
      <x:c r="Y152" s="93"/>
      <x:c r="Z152" s="44">
        <x:f t="shared" si="3"/>
        <x:v>0</x:v>
      </x:c>
      <x:c r="AA152" s="94"/>
      <x:c r="AB152" s="93"/>
      <x:c r="AC152" s="44">
        <x:f t="shared" si="4"/>
        <x:v>0</x:v>
      </x:c>
      <x:c r="AD152" s="94"/>
      <x:c r="AE152" s="96"/>
      <x:c r="AF152" s="44">
        <x:f t="shared" si="5"/>
        <x:v>7060</x:v>
      </x:c>
      <x:c r="AG152" s="94">
        <x:v>1</x:v>
      </x:c>
      <x:c r="AH152" s="44">
        <x:f t="shared" si="12"/>
        <x:v>18700</x:v>
      </x:c>
      <x:c r="AI152" s="94">
        <x:v>1</x:v>
      </x:c>
      <x:c r="AJ152" s="93"/>
      <x:c r="AK152" s="44">
        <x:f t="shared" si="6"/>
        <x:v>-6310</x:v>
      </x:c>
      <x:c r="AL152" s="97">
        <x:v>1</x:v>
      </x:c>
      <x:c r="AM152" s="44">
        <x:f t="shared" si="11"/>
        <x:v>0</x:v>
      </x:c>
      <x:c r="AN152" s="94"/>
      <x:c r="AO152" s="44">
        <x:v>-4525</x:v>
      </x:c>
      <x:c r="AP152" s="94"/>
      <x:c r="AQ152" s="44">
        <x:f t="shared" si="17"/>
        <x:v>59000</x:v>
      </x:c>
      <x:c r="AR152" s="94">
        <x:v>1</x:v>
      </x:c>
      <x:c r="AS152" s="44">
        <x:f t="shared" si="8"/>
        <x:v>0</x:v>
      </x:c>
      <x:c r="AT152" s="94"/>
      <x:c r="AU152" s="44" t="str">
        <x:f t="shared" si="9"/>
        <x:v/>
      </x:c>
      <x:c r="AV152" s="94"/>
      <x:c r="AW152" s="44" t="str">
        <x:f t="shared" si="16"/>
        <x:v/>
      </x:c>
      <x:c r="AX152" s="94"/>
    </x:row>
    <x:row r="153" spans="1:50" s="38" customFormat="1" ht="17.25" customHeight="1">
      <x:c r="A153" s="104"/>
      <x:c r="B153" s="143" t="s">
        <x:v>295</x:v>
      </x:c>
      <x:c r="C153" s="151">
        <x:v>146</x:v>
      </x:c>
      <x:c r="D153" s="137">
        <x:v>3</x:v>
      </x:c>
      <x:c r="E153" s="138" t="s">
        <x:v>90</x:v>
      </x:c>
      <x:c r="F153" s="58">
        <x:f t="shared" si="0"/>
        <x:v>3255</x:v>
      </x:c>
      <x:c r="G153" s="59"/>
      <x:c r="H153" s="59"/>
      <x:c r="I153" s="45"/>
      <x:c r="J153" s="99"/>
      <x:c r="K153" s="157"/>
      <x:c r="L153" s="99"/>
      <x:c r="M153" s="45"/>
      <x:c r="N153" s="99"/>
      <x:c r="O153" s="84"/>
      <x:c r="P153" s="84"/>
      <x:c r="Q153" s="84"/>
      <x:c r="R153" s="44">
        <x:f t="shared" si="1"/>
        <x:v>0</x:v>
      </x:c>
      <x:c r="S153" s="44">
        <x:v>-23600</x:v>
      </x:c>
      <x:c r="T153" s="44"/>
      <x:c r="U153" s="83"/>
      <x:c r="V153" s="90"/>
      <x:c r="W153" s="44">
        <x:f t="shared" si="15"/>
        <x:v>0</x:v>
      </x:c>
      <x:c r="X153" s="94"/>
      <x:c r="Y153" s="93"/>
      <x:c r="Z153" s="44">
        <x:f t="shared" si="3"/>
        <x:v>0</x:v>
      </x:c>
      <x:c r="AA153" s="94"/>
      <x:c r="AB153" s="93"/>
      <x:c r="AC153" s="44">
        <x:f t="shared" si="4"/>
        <x:v>0</x:v>
      </x:c>
      <x:c r="AD153" s="94"/>
      <x:c r="AE153" s="96"/>
      <x:c r="AF153" s="44">
        <x:f t="shared" si="5"/>
        <x:v>7060</x:v>
      </x:c>
      <x:c r="AG153" s="94">
        <x:v>1</x:v>
      </x:c>
      <x:c r="AH153" s="44">
        <x:f t="shared" si="12"/>
        <x:v>18700</x:v>
      </x:c>
      <x:c r="AI153" s="94">
        <x:v>1</x:v>
      </x:c>
      <x:c r="AJ153" s="93"/>
      <x:c r="AK153" s="44">
        <x:f t="shared" si="6"/>
        <x:v>-6310</x:v>
      </x:c>
      <x:c r="AL153" s="97">
        <x:v>1</x:v>
      </x:c>
      <x:c r="AM153" s="44">
        <x:f t="shared" si="11"/>
        <x:v>0</x:v>
      </x:c>
      <x:c r="AN153" s="94"/>
      <x:c r="AO153" s="44">
        <x:v>-51595</x:v>
      </x:c>
      <x:c r="AP153" s="94"/>
      <x:c r="AQ153" s="44">
        <x:f t="shared" si="17"/>
        <x:v>59000</x:v>
      </x:c>
      <x:c r="AR153" s="94">
        <x:v>1</x:v>
      </x:c>
      <x:c r="AS153" s="44">
        <x:f t="shared" si="8"/>
        <x:v>0</x:v>
      </x:c>
      <x:c r="AT153" s="94"/>
      <x:c r="AU153" s="44" t="str">
        <x:f t="shared" si="9"/>
        <x:v/>
      </x:c>
      <x:c r="AV153" s="94"/>
      <x:c r="AW153" s="44" t="str">
        <x:f t="shared" si="16"/>
        <x:v/>
      </x:c>
      <x:c r="AX153" s="94"/>
    </x:row>
    <x:row r="154" spans="1:50" s="38" customFormat="1" ht="17.25" customHeight="1">
      <x:c r="A154" s="104"/>
      <x:c r="B154" s="143" t="s">
        <x:v>313</x:v>
      </x:c>
      <x:c r="C154" s="151">
        <x:v>147</x:v>
      </x:c>
      <x:c r="D154" s="137">
        <x:v>3</x:v>
      </x:c>
      <x:c r="E154" s="138" t="s">
        <x:v>182</x:v>
      </x:c>
      <x:c r="F154" s="58">
        <x:f t="shared" si="0"/>
        <x:v>-30245</x:v>
      </x:c>
      <x:c r="G154" s="59"/>
      <x:c r="H154" s="59"/>
      <x:c r="I154" s="45"/>
      <x:c r="J154" s="99"/>
      <x:c r="K154" s="157"/>
      <x:c r="L154" s="99"/>
      <x:c r="M154" s="45"/>
      <x:c r="N154" s="99"/>
      <x:c r="O154" s="84"/>
      <x:c r="P154" s="84"/>
      <x:c r="Q154" s="84"/>
      <x:c r="R154" s="44">
        <x:f t="shared" si="1"/>
        <x:v>0</x:v>
      </x:c>
      <x:c r="S154" s="44">
        <x:v>-23600</x:v>
      </x:c>
      <x:c r="T154" s="44"/>
      <x:c r="U154" s="83"/>
      <x:c r="V154" s="90"/>
      <x:c r="W154" s="44">
        <x:f t="shared" si="15"/>
        <x:v>0</x:v>
      </x:c>
      <x:c r="X154" s="94"/>
      <x:c r="Y154" s="93"/>
      <x:c r="Z154" s="44">
        <x:f t="shared" si="3"/>
        <x:v>0</x:v>
      </x:c>
      <x:c r="AA154" s="94"/>
      <x:c r="AB154" s="93"/>
      <x:c r="AC154" s="44">
        <x:f t="shared" si="4"/>
        <x:v>0</x:v>
      </x:c>
      <x:c r="AD154" s="94"/>
      <x:c r="AE154" s="96"/>
      <x:c r="AF154" s="44">
        <x:f t="shared" si="5"/>
        <x:v>7060</x:v>
      </x:c>
      <x:c r="AG154" s="94">
        <x:v>1</x:v>
      </x:c>
      <x:c r="AH154" s="44">
        <x:f t="shared" si="12"/>
        <x:v>18700</x:v>
      </x:c>
      <x:c r="AI154" s="94">
        <x:v>1</x:v>
      </x:c>
      <x:c r="AJ154" s="93"/>
      <x:c r="AK154" s="44">
        <x:f t="shared" si="6"/>
        <x:v>-6310</x:v>
      </x:c>
      <x:c r="AL154" s="97">
        <x:v>1</x:v>
      </x:c>
      <x:c r="AM154" s="44">
        <x:f t="shared" si="11"/>
        <x:v>0</x:v>
      </x:c>
      <x:c r="AN154" s="94"/>
      <x:c r="AO154" s="44">
        <x:v>-26095</x:v>
      </x:c>
      <x:c r="AP154" s="94"/>
      <x:c r="AQ154" s="44">
        <x:f t="shared" si="17"/>
        <x:v>0</x:v>
      </x:c>
      <x:c r="AR154" s="94"/>
      <x:c r="AS154" s="44">
        <x:f t="shared" si="8"/>
        <x:v>0</x:v>
      </x:c>
      <x:c r="AT154" s="94"/>
      <x:c r="AU154" s="44" t="str">
        <x:f t="shared" si="9"/>
        <x:v/>
      </x:c>
      <x:c r="AV154" s="94"/>
      <x:c r="AW154" s="44" t="str">
        <x:f t="shared" si="16"/>
        <x:v/>
      </x:c>
      <x:c r="AX154" s="94"/>
    </x:row>
    <x:row r="155" spans="1:50" s="38" customFormat="1" ht="17.25" customHeight="1">
      <x:c r="A155" s="104"/>
      <x:c r="B155" s="143" t="s">
        <x:v>308</x:v>
      </x:c>
      <x:c r="C155" s="151">
        <x:v>148</x:v>
      </x:c>
      <x:c r="D155" s="137">
        <x:v>3</x:v>
      </x:c>
      <x:c r="E155" s="138" t="s">
        <x:v>127</x:v>
      </x:c>
      <x:c r="F155" s="58">
        <x:f t="shared" si="0"/>
        <x:v>56575</x:v>
      </x:c>
      <x:c r="G155" s="59"/>
      <x:c r="H155" s="59"/>
      <x:c r="I155" s="45"/>
      <x:c r="J155" s="99"/>
      <x:c r="K155" s="157"/>
      <x:c r="L155" s="99"/>
      <x:c r="M155" s="45"/>
      <x:c r="N155" s="99"/>
      <x:c r="O155" s="84"/>
      <x:c r="P155" s="84"/>
      <x:c r="Q155" s="84"/>
      <x:c r="R155" s="44">
        <x:f t="shared" si="1"/>
        <x:v>0</x:v>
      </x:c>
      <x:c r="S155" s="44">
        <x:v>-23600</x:v>
      </x:c>
      <x:c r="T155" s="44"/>
      <x:c r="U155" s="83"/>
      <x:c r="V155" s="90"/>
      <x:c r="W155" s="44">
        <x:f t="shared" si="15"/>
        <x:v>0</x:v>
      </x:c>
      <x:c r="X155" s="94"/>
      <x:c r="Y155" s="93"/>
      <x:c r="Z155" s="44">
        <x:f t="shared" si="3"/>
        <x:v>0</x:v>
      </x:c>
      <x:c r="AA155" s="94"/>
      <x:c r="AB155" s="93"/>
      <x:c r="AC155" s="44">
        <x:f t="shared" si="4"/>
        <x:v>0</x:v>
      </x:c>
      <x:c r="AD155" s="94"/>
      <x:c r="AE155" s="96"/>
      <x:c r="AF155" s="44">
        <x:f t="shared" si="5"/>
        <x:v>7060</x:v>
      </x:c>
      <x:c r="AG155" s="94">
        <x:v>1</x:v>
      </x:c>
      <x:c r="AH155" s="44">
        <x:f t="shared" si="12"/>
        <x:v>18700</x:v>
      </x:c>
      <x:c r="AI155" s="94">
        <x:v>1</x:v>
      </x:c>
      <x:c r="AJ155" s="93"/>
      <x:c r="AK155" s="44">
        <x:f t="shared" si="6"/>
        <x:v>-6310</x:v>
      </x:c>
      <x:c r="AL155" s="97">
        <x:v>1</x:v>
      </x:c>
      <x:c r="AM155" s="44">
        <x:f t="shared" si="11"/>
        <x:v>0</x:v>
      </x:c>
      <x:c r="AN155" s="94"/>
      <x:c r="AO155" s="44">
        <x:v>1725</x:v>
      </x:c>
      <x:c r="AP155" s="94"/>
      <x:c r="AQ155" s="44">
        <x:f t="shared" si="17"/>
        <x:v>59000</x:v>
      </x:c>
      <x:c r="AR155" s="94">
        <x:v>1</x:v>
      </x:c>
      <x:c r="AS155" s="44">
        <x:f t="shared" si="8"/>
        <x:v>0</x:v>
      </x:c>
      <x:c r="AT155" s="94"/>
      <x:c r="AU155" s="44" t="str">
        <x:f t="shared" si="9"/>
        <x:v/>
      </x:c>
      <x:c r="AV155" s="94"/>
      <x:c r="AW155" s="44" t="str">
        <x:f t="shared" si="16"/>
        <x:v/>
      </x:c>
      <x:c r="AX155" s="94"/>
    </x:row>
    <x:row r="156" spans="1:50" s="38" customFormat="1" ht="17.25" customHeight="1">
      <x:c r="A156" s="104"/>
      <x:c r="B156" s="143" t="s">
        <x:v>306</x:v>
      </x:c>
      <x:c r="C156" s="151">
        <x:v>149</x:v>
      </x:c>
      <x:c r="D156" s="137">
        <x:v>3</x:v>
      </x:c>
      <x:c r="E156" s="138" t="s">
        <x:v>26</x:v>
      </x:c>
      <x:c r="F156" s="58">
        <x:f t="shared" si="0"/>
        <x:v>46415</x:v>
      </x:c>
      <x:c r="G156" s="59"/>
      <x:c r="H156" s="59"/>
      <x:c r="I156" s="45"/>
      <x:c r="J156" s="99"/>
      <x:c r="K156" s="157"/>
      <x:c r="L156" s="99"/>
      <x:c r="M156" s="45"/>
      <x:c r="N156" s="99"/>
      <x:c r="O156" s="84"/>
      <x:c r="P156" s="84"/>
      <x:c r="Q156" s="84"/>
      <x:c r="R156" s="44">
        <x:f t="shared" si="1"/>
        <x:v>0</x:v>
      </x:c>
      <x:c r="S156" s="44">
        <x:v>-23600</x:v>
      </x:c>
      <x:c r="T156" s="44"/>
      <x:c r="U156" s="83"/>
      <x:c r="V156" s="90"/>
      <x:c r="W156" s="44">
        <x:f t="shared" si="15"/>
        <x:v>0</x:v>
      </x:c>
      <x:c r="X156" s="94"/>
      <x:c r="Y156" s="93"/>
      <x:c r="Z156" s="44">
        <x:f t="shared" si="3"/>
        <x:v>0</x:v>
      </x:c>
      <x:c r="AA156" s="94"/>
      <x:c r="AB156" s="93"/>
      <x:c r="AC156" s="44">
        <x:f t="shared" si="4"/>
        <x:v>0</x:v>
      </x:c>
      <x:c r="AD156" s="94"/>
      <x:c r="AE156" s="96"/>
      <x:c r="AF156" s="44">
        <x:f t="shared" si="5"/>
        <x:v>7060</x:v>
      </x:c>
      <x:c r="AG156" s="94">
        <x:v>1</x:v>
      </x:c>
      <x:c r="AH156" s="44">
        <x:v>25130</x:v>
      </x:c>
      <x:c r="AI156" s="94">
        <x:v>1</x:v>
      </x:c>
      <x:c r="AJ156" s="93"/>
      <x:c r="AK156" s="44">
        <x:f t="shared" si="6"/>
        <x:v>-6310</x:v>
      </x:c>
      <x:c r="AL156" s="97">
        <x:v>1</x:v>
      </x:c>
      <x:c r="AM156" s="44">
        <x:f t="shared" si="11"/>
        <x:v>0</x:v>
      </x:c>
      <x:c r="AN156" s="94"/>
      <x:c r="AO156" s="44">
        <x:v>-14865</x:v>
      </x:c>
      <x:c r="AP156" s="94"/>
      <x:c r="AQ156" s="44">
        <x:f t="shared" si="17"/>
        <x:v>59000</x:v>
      </x:c>
      <x:c r="AR156" s="94">
        <x:v>1</x:v>
      </x:c>
      <x:c r="AS156" s="44">
        <x:f t="shared" si="8"/>
        <x:v>0</x:v>
      </x:c>
      <x:c r="AT156" s="94"/>
      <x:c r="AU156" s="44" t="str">
        <x:f t="shared" si="9"/>
        <x:v/>
      </x:c>
      <x:c r="AV156" s="94"/>
      <x:c r="AW156" s="44" t="str">
        <x:f t="shared" si="16"/>
        <x:v/>
      </x:c>
      <x:c r="AX156" s="94"/>
    </x:row>
    <x:row r="157" spans="1:50" s="38" customFormat="1" ht="17.25" customHeight="1">
      <x:c r="A157" s="104"/>
      <x:c r="B157" s="143" t="s">
        <x:v>329</x:v>
      </x:c>
      <x:c r="C157" s="151">
        <x:v>150</x:v>
      </x:c>
      <x:c r="D157" s="137">
        <x:v>3</x:v>
      </x:c>
      <x:c r="E157" s="138" t="s">
        <x:v>87</x:v>
      </x:c>
      <x:c r="F157" s="58">
        <x:f t="shared" si="0"/>
        <x:v>51885</x:v>
      </x:c>
      <x:c r="G157" s="59"/>
      <x:c r="H157" s="59"/>
      <x:c r="I157" s="45"/>
      <x:c r="J157" s="99"/>
      <x:c r="K157" s="157"/>
      <x:c r="L157" s="99"/>
      <x:c r="M157" s="45"/>
      <x:c r="N157" s="99"/>
      <x:c r="O157" s="84"/>
      <x:c r="P157" s="84"/>
      <x:c r="Q157" s="84"/>
      <x:c r="R157" s="44">
        <x:f t="shared" si="1"/>
        <x:v>0</x:v>
      </x:c>
      <x:c r="S157" s="44">
        <x:v>-23600</x:v>
      </x:c>
      <x:c r="T157" s="44"/>
      <x:c r="U157" s="83"/>
      <x:c r="V157" s="90"/>
      <x:c r="W157" s="44">
        <x:f t="shared" si="15"/>
        <x:v>0</x:v>
      </x:c>
      <x:c r="X157" s="94"/>
      <x:c r="Y157" s="93"/>
      <x:c r="Z157" s="44">
        <x:f t="shared" si="3"/>
        <x:v>0</x:v>
      </x:c>
      <x:c r="AA157" s="94"/>
      <x:c r="AB157" s="93"/>
      <x:c r="AC157" s="44">
        <x:f t="shared" si="4"/>
        <x:v>0</x:v>
      </x:c>
      <x:c r="AD157" s="94"/>
      <x:c r="AE157" s="96"/>
      <x:c r="AF157" s="44">
        <x:f t="shared" si="5"/>
        <x:v>7060</x:v>
      </x:c>
      <x:c r="AG157" s="94">
        <x:v>1</x:v>
      </x:c>
      <x:c r="AH157" s="44">
        <x:f t="shared" si="12"/>
        <x:v>18700</x:v>
      </x:c>
      <x:c r="AI157" s="94">
        <x:v>1</x:v>
      </x:c>
      <x:c r="AJ157" s="93"/>
      <x:c r="AK157" s="44">
        <x:f t="shared" si="6"/>
        <x:v>-6310</x:v>
      </x:c>
      <x:c r="AL157" s="97">
        <x:v>1</x:v>
      </x:c>
      <x:c r="AM157" s="44">
        <x:f t="shared" si="11"/>
        <x:v>0</x:v>
      </x:c>
      <x:c r="AN157" s="94"/>
      <x:c r="AO157" s="44">
        <x:v>-2965</x:v>
      </x:c>
      <x:c r="AP157" s="94"/>
      <x:c r="AQ157" s="44">
        <x:f t="shared" si="17"/>
        <x:v>59000</x:v>
      </x:c>
      <x:c r="AR157" s="94">
        <x:v>1</x:v>
      </x:c>
      <x:c r="AS157" s="44">
        <x:f t="shared" si="8"/>
        <x:v>0</x:v>
      </x:c>
      <x:c r="AT157" s="94"/>
      <x:c r="AU157" s="44" t="str">
        <x:f t="shared" si="9"/>
        <x:v/>
      </x:c>
      <x:c r="AV157" s="94"/>
      <x:c r="AW157" s="44" t="str">
        <x:f t="shared" si="16"/>
        <x:v/>
      </x:c>
      <x:c r="AX157" s="94"/>
    </x:row>
    <x:row r="158" spans="1:50" s="38" customFormat="1" ht="17.25" customHeight="1">
      <x:c r="A158" s="104"/>
      <x:c r="B158" s="143" t="s">
        <x:v>307</x:v>
      </x:c>
      <x:c r="C158" s="151">
        <x:v>151</x:v>
      </x:c>
      <x:c r="D158" s="137">
        <x:v>3</x:v>
      </x:c>
      <x:c r="E158" s="138" t="s">
        <x:v>109</x:v>
      </x:c>
      <x:c r="F158" s="58">
        <x:f t="shared" si="0"/>
        <x:v>-33645</x:v>
      </x:c>
      <x:c r="G158" s="59"/>
      <x:c r="H158" s="59"/>
      <x:c r="I158" s="45"/>
      <x:c r="J158" s="99"/>
      <x:c r="K158" s="157"/>
      <x:c r="L158" s="99"/>
      <x:c r="M158" s="45"/>
      <x:c r="N158" s="99"/>
      <x:c r="O158" s="84"/>
      <x:c r="P158" s="84"/>
      <x:c r="Q158" s="84"/>
      <x:c r="R158" s="44">
        <x:f t="shared" si="1"/>
        <x:v>0</x:v>
      </x:c>
      <x:c r="S158" s="44">
        <x:v>-23600</x:v>
      </x:c>
      <x:c r="T158" s="44"/>
      <x:c r="U158" s="83"/>
      <x:c r="V158" s="90"/>
      <x:c r="W158" s="44">
        <x:f t="shared" si="15"/>
        <x:v>0</x:v>
      </x:c>
      <x:c r="X158" s="94"/>
      <x:c r="Y158" s="93"/>
      <x:c r="Z158" s="44">
        <x:f t="shared" si="3"/>
        <x:v>0</x:v>
      </x:c>
      <x:c r="AA158" s="94"/>
      <x:c r="AB158" s="93"/>
      <x:c r="AC158" s="44">
        <x:f t="shared" si="4"/>
        <x:v>0</x:v>
      </x:c>
      <x:c r="AD158" s="94"/>
      <x:c r="AE158" s="96"/>
      <x:c r="AF158" s="44">
        <x:f t="shared" si="5"/>
        <x:v>7060</x:v>
      </x:c>
      <x:c r="AG158" s="94">
        <x:v>1</x:v>
      </x:c>
      <x:c r="AH158" s="44">
        <x:f t="shared" si="12"/>
        <x:v>18700</x:v>
      </x:c>
      <x:c r="AI158" s="94">
        <x:v>1</x:v>
      </x:c>
      <x:c r="AJ158" s="93"/>
      <x:c r="AK158" s="44">
        <x:f t="shared" si="6"/>
        <x:v>-6310</x:v>
      </x:c>
      <x:c r="AL158" s="97">
        <x:v>1</x:v>
      </x:c>
      <x:c r="AM158" s="44">
        <x:f t="shared" si="11"/>
        <x:v>0</x:v>
      </x:c>
      <x:c r="AN158" s="94"/>
      <x:c r="AO158" s="44">
        <x:v>-88495</x:v>
      </x:c>
      <x:c r="AP158" s="94"/>
      <x:c r="AQ158" s="44">
        <x:f t="shared" si="17"/>
        <x:v>59000</x:v>
      </x:c>
      <x:c r="AR158" s="94">
        <x:v>1</x:v>
      </x:c>
      <x:c r="AS158" s="44">
        <x:f t="shared" si="8"/>
        <x:v>0</x:v>
      </x:c>
      <x:c r="AT158" s="94"/>
      <x:c r="AU158" s="44" t="str">
        <x:f t="shared" si="9"/>
        <x:v/>
      </x:c>
      <x:c r="AV158" s="94"/>
      <x:c r="AW158" s="44" t="str">
        <x:f t="shared" si="16"/>
        <x:v/>
      </x:c>
      <x:c r="AX158" s="94"/>
    </x:row>
    <x:row r="159" spans="1:50" s="38" customFormat="1" ht="17.25" customHeight="1">
      <x:c r="A159" s="104"/>
      <x:c r="B159" s="143" t="s">
        <x:v>336</x:v>
      </x:c>
      <x:c r="C159" s="151">
        <x:v>152</x:v>
      </x:c>
      <x:c r="D159" s="137">
        <x:v>3</x:v>
      </x:c>
      <x:c r="E159" s="138" t="s">
        <x:v>27</x:v>
      </x:c>
      <x:c r="F159" s="58">
        <x:f t="shared" si="0"/>
        <x:v>54025</x:v>
      </x:c>
      <x:c r="G159" s="59"/>
      <x:c r="H159" s="59"/>
      <x:c r="I159" s="45"/>
      <x:c r="J159" s="99"/>
      <x:c r="K159" s="157"/>
      <x:c r="L159" s="99"/>
      <x:c r="M159" s="45"/>
      <x:c r="N159" s="99"/>
      <x:c r="O159" s="84"/>
      <x:c r="P159" s="84"/>
      <x:c r="Q159" s="84"/>
      <x:c r="R159" s="44">
        <x:f t="shared" si="1"/>
        <x:v>0</x:v>
      </x:c>
      <x:c r="S159" s="44">
        <x:v>-23600</x:v>
      </x:c>
      <x:c r="T159" s="44"/>
      <x:c r="U159" s="83"/>
      <x:c r="V159" s="90"/>
      <x:c r="W159" s="44">
        <x:f t="shared" si="15"/>
        <x:v>0</x:v>
      </x:c>
      <x:c r="X159" s="94"/>
      <x:c r="Y159" s="93"/>
      <x:c r="Z159" s="44">
        <x:f t="shared" si="3"/>
        <x:v>0</x:v>
      </x:c>
      <x:c r="AA159" s="94"/>
      <x:c r="AB159" s="93"/>
      <x:c r="AC159" s="44">
        <x:f t="shared" si="4"/>
        <x:v>0</x:v>
      </x:c>
      <x:c r="AD159" s="94"/>
      <x:c r="AE159" s="96"/>
      <x:c r="AF159" s="44">
        <x:f t="shared" si="5"/>
        <x:v>7060</x:v>
      </x:c>
      <x:c r="AG159" s="94">
        <x:v>1</x:v>
      </x:c>
      <x:c r="AH159" s="44">
        <x:f t="shared" si="12"/>
        <x:v>18700</x:v>
      </x:c>
      <x:c r="AI159" s="94">
        <x:v>1</x:v>
      </x:c>
      <x:c r="AJ159" s="93"/>
      <x:c r="AK159" s="44">
        <x:f t="shared" si="6"/>
        <x:v>-6310</x:v>
      </x:c>
      <x:c r="AL159" s="97">
        <x:v>1</x:v>
      </x:c>
      <x:c r="AM159" s="44">
        <x:f t="shared" si="11"/>
        <x:v>0</x:v>
      </x:c>
      <x:c r="AN159" s="94"/>
      <x:c r="AO159" s="44">
        <x:v>-825</x:v>
      </x:c>
      <x:c r="AP159" s="94"/>
      <x:c r="AQ159" s="44">
        <x:f t="shared" si="17"/>
        <x:v>59000</x:v>
      </x:c>
      <x:c r="AR159" s="94">
        <x:v>1</x:v>
      </x:c>
      <x:c r="AS159" s="44">
        <x:f t="shared" si="8"/>
        <x:v>0</x:v>
      </x:c>
      <x:c r="AT159" s="94"/>
      <x:c r="AU159" s="44" t="str">
        <x:f t="shared" si="9"/>
        <x:v/>
      </x:c>
      <x:c r="AV159" s="94"/>
      <x:c r="AW159" s="44" t="str">
        <x:f t="shared" si="16"/>
        <x:v/>
      </x:c>
      <x:c r="AX159" s="94"/>
    </x:row>
    <x:row r="160" spans="1:50" s="38" customFormat="1" ht="17.25" customHeight="1">
      <x:c r="A160" s="104"/>
      <x:c r="B160" s="143" t="s">
        <x:v>236</x:v>
      </x:c>
      <x:c r="C160" s="151">
        <x:v>153</x:v>
      </x:c>
      <x:c r="D160" s="137">
        <x:v>3</x:v>
      </x:c>
      <x:c r="E160" s="138" t="s">
        <x:v>39</x:v>
      </x:c>
      <x:c r="F160" s="58">
        <x:f t="shared" si="0"/>
        <x:v>49335</x:v>
      </x:c>
      <x:c r="G160" s="59"/>
      <x:c r="H160" s="59"/>
      <x:c r="I160" s="45"/>
      <x:c r="J160" s="99"/>
      <x:c r="K160" s="157"/>
      <x:c r="L160" s="99"/>
      <x:c r="M160" s="45"/>
      <x:c r="N160" s="99"/>
      <x:c r="O160" s="84"/>
      <x:c r="P160" s="84"/>
      <x:c r="Q160" s="84"/>
      <x:c r="R160" s="44">
        <x:f t="shared" si="1"/>
        <x:v>0</x:v>
      </x:c>
      <x:c r="S160" s="44">
        <x:v>-23600</x:v>
      </x:c>
      <x:c r="T160" s="44"/>
      <x:c r="U160" s="83"/>
      <x:c r="V160" s="90"/>
      <x:c r="W160" s="44">
        <x:f t="shared" si="15"/>
        <x:v>0</x:v>
      </x:c>
      <x:c r="X160" s="94"/>
      <x:c r="Y160" s="93"/>
      <x:c r="Z160" s="44">
        <x:f t="shared" si="3"/>
        <x:v>0</x:v>
      </x:c>
      <x:c r="AA160" s="94"/>
      <x:c r="AB160" s="93"/>
      <x:c r="AC160" s="44">
        <x:f t="shared" si="4"/>
        <x:v>0</x:v>
      </x:c>
      <x:c r="AD160" s="94"/>
      <x:c r="AE160" s="96"/>
      <x:c r="AF160" s="44">
        <x:f t="shared" si="5"/>
        <x:v>7060</x:v>
      </x:c>
      <x:c r="AG160" s="94">
        <x:v>1</x:v>
      </x:c>
      <x:c r="AH160" s="44">
        <x:f t="shared" si="12"/>
        <x:v>18700</x:v>
      </x:c>
      <x:c r="AI160" s="94">
        <x:v>1</x:v>
      </x:c>
      <x:c r="AJ160" s="93"/>
      <x:c r="AK160" s="44">
        <x:f t="shared" si="6"/>
        <x:v>-6310</x:v>
      </x:c>
      <x:c r="AL160" s="97">
        <x:v>1</x:v>
      </x:c>
      <x:c r="AM160" s="44">
        <x:f t="shared" si="11"/>
        <x:v>0</x:v>
      </x:c>
      <x:c r="AN160" s="94"/>
      <x:c r="AO160" s="44">
        <x:v>-5515</x:v>
      </x:c>
      <x:c r="AP160" s="94"/>
      <x:c r="AQ160" s="44">
        <x:f t="shared" si="17"/>
        <x:v>59000</x:v>
      </x:c>
      <x:c r="AR160" s="94">
        <x:v>1</x:v>
      </x:c>
      <x:c r="AS160" s="44">
        <x:f t="shared" si="8"/>
        <x:v>0</x:v>
      </x:c>
      <x:c r="AT160" s="94"/>
      <x:c r="AU160" s="44" t="str">
        <x:f t="shared" si="9"/>
        <x:v/>
      </x:c>
      <x:c r="AV160" s="94"/>
      <x:c r="AW160" s="44" t="str">
        <x:f t="shared" si="16"/>
        <x:v/>
      </x:c>
      <x:c r="AX160" s="94"/>
    </x:row>
    <x:row r="161" spans="1:50" s="38" customFormat="1" ht="17.25" customHeight="1">
      <x:c r="A161" s="104"/>
      <x:c r="B161" s="143" t="s">
        <x:v>281</x:v>
      </x:c>
      <x:c r="C161" s="151">
        <x:v>154</x:v>
      </x:c>
      <x:c r="D161" s="137">
        <x:v>3</x:v>
      </x:c>
      <x:c r="E161" s="138" t="s">
        <x:v>175</x:v>
      </x:c>
      <x:c r="F161" s="58">
        <x:f t="shared" si="0"/>
        <x:v>-4915</x:v>
      </x:c>
      <x:c r="G161" s="59"/>
      <x:c r="H161" s="59"/>
      <x:c r="I161" s="45"/>
      <x:c r="J161" s="99"/>
      <x:c r="K161" s="157"/>
      <x:c r="L161" s="99"/>
      <x:c r="M161" s="45"/>
      <x:c r="N161" s="99"/>
      <x:c r="O161" s="84"/>
      <x:c r="P161" s="84"/>
      <x:c r="Q161" s="84"/>
      <x:c r="R161" s="44">
        <x:f t="shared" si="1"/>
        <x:v>0</x:v>
      </x:c>
      <x:c r="S161" s="44">
        <x:v>-23600</x:v>
      </x:c>
      <x:c r="T161" s="44"/>
      <x:c r="U161" s="83"/>
      <x:c r="V161" s="90"/>
      <x:c r="W161" s="44">
        <x:f t="shared" si="15"/>
        <x:v>0</x:v>
      </x:c>
      <x:c r="X161" s="94"/>
      <x:c r="Y161" s="93"/>
      <x:c r="Z161" s="44">
        <x:f t="shared" si="3"/>
        <x:v>0</x:v>
      </x:c>
      <x:c r="AA161" s="94"/>
      <x:c r="AB161" s="93"/>
      <x:c r="AC161" s="44">
        <x:f t="shared" si="4"/>
        <x:v>0</x:v>
      </x:c>
      <x:c r="AD161" s="94"/>
      <x:c r="AE161" s="96"/>
      <x:c r="AF161" s="44">
        <x:f t="shared" si="5"/>
        <x:v>7060</x:v>
      </x:c>
      <x:c r="AG161" s="94">
        <x:v>1</x:v>
      </x:c>
      <x:c r="AH161" s="44">
        <x:f t="shared" si="12"/>
        <x:v>18700</x:v>
      </x:c>
      <x:c r="AI161" s="94">
        <x:v>1</x:v>
      </x:c>
      <x:c r="AJ161" s="93"/>
      <x:c r="AK161" s="44">
        <x:f t="shared" si="6"/>
        <x:v>-6310</x:v>
      </x:c>
      <x:c r="AL161" s="97">
        <x:v>1</x:v>
      </x:c>
      <x:c r="AM161" s="44">
        <x:f t="shared" si="11"/>
        <x:v>0</x:v>
      </x:c>
      <x:c r="AN161" s="94"/>
      <x:c r="AO161" s="44">
        <x:v>-59765</x:v>
      </x:c>
      <x:c r="AP161" s="94"/>
      <x:c r="AQ161" s="44">
        <x:f t="shared" si="17"/>
        <x:v>59000</x:v>
      </x:c>
      <x:c r="AR161" s="94">
        <x:v>1</x:v>
      </x:c>
      <x:c r="AS161" s="44">
        <x:f t="shared" si="8"/>
        <x:v>0</x:v>
      </x:c>
      <x:c r="AT161" s="94"/>
      <x:c r="AU161" s="44" t="str">
        <x:f t="shared" si="9"/>
        <x:v/>
      </x:c>
      <x:c r="AV161" s="94"/>
      <x:c r="AW161" s="44" t="str">
        <x:f t="shared" si="16"/>
        <x:v/>
      </x:c>
      <x:c r="AX161" s="94"/>
    </x:row>
    <x:row r="162" spans="1:50" s="38" customFormat="1" ht="17.25" customHeight="1">
      <x:c r="A162" s="104"/>
      <x:c r="B162" s="143" t="s">
        <x:v>332</x:v>
      </x:c>
      <x:c r="C162" s="151">
        <x:v>155</x:v>
      </x:c>
      <x:c r="D162" s="137">
        <x:v>3</x:v>
      </x:c>
      <x:c r="E162" s="138" t="s">
        <x:v>128</x:v>
      </x:c>
      <x:c r="F162" s="58">
        <x:f t="shared" si="0"/>
        <x:v>30875</x:v>
      </x:c>
      <x:c r="G162" s="59"/>
      <x:c r="H162" s="59"/>
      <x:c r="I162" s="45"/>
      <x:c r="J162" s="99"/>
      <x:c r="K162" s="157"/>
      <x:c r="L162" s="99"/>
      <x:c r="M162" s="45"/>
      <x:c r="N162" s="99"/>
      <x:c r="O162" s="84"/>
      <x:c r="P162" s="84"/>
      <x:c r="Q162" s="84"/>
      <x:c r="R162" s="44">
        <x:f t="shared" si="1"/>
        <x:v>0</x:v>
      </x:c>
      <x:c r="S162" s="44">
        <x:v>-23600</x:v>
      </x:c>
      <x:c r="T162" s="44"/>
      <x:c r="U162" s="83"/>
      <x:c r="V162" s="90"/>
      <x:c r="W162" s="44">
        <x:f t="shared" si="15"/>
        <x:v>0</x:v>
      </x:c>
      <x:c r="X162" s="94"/>
      <x:c r="Y162" s="93"/>
      <x:c r="Z162" s="44">
        <x:f t="shared" si="3"/>
        <x:v>0</x:v>
      </x:c>
      <x:c r="AA162" s="94"/>
      <x:c r="AB162" s="93"/>
      <x:c r="AC162" s="44">
        <x:f t="shared" si="4"/>
        <x:v>0</x:v>
      </x:c>
      <x:c r="AD162" s="94"/>
      <x:c r="AE162" s="96"/>
      <x:c r="AF162" s="44">
        <x:f t="shared" si="5"/>
        <x:v>7060</x:v>
      </x:c>
      <x:c r="AG162" s="94">
        <x:v>1</x:v>
      </x:c>
      <x:c r="AH162" s="44">
        <x:v>25130</x:v>
      </x:c>
      <x:c r="AI162" s="94">
        <x:v>1</x:v>
      </x:c>
      <x:c r="AJ162" s="93"/>
      <x:c r="AK162" s="44">
        <x:f t="shared" si="6"/>
        <x:v>-6310</x:v>
      </x:c>
      <x:c r="AL162" s="97">
        <x:v>1</x:v>
      </x:c>
      <x:c r="AM162" s="44">
        <x:f t="shared" si="11"/>
        <x:v>0</x:v>
      </x:c>
      <x:c r="AN162" s="94"/>
      <x:c r="AO162" s="44">
        <x:v>-30405</x:v>
      </x:c>
      <x:c r="AP162" s="94"/>
      <x:c r="AQ162" s="44">
        <x:f t="shared" ref="AQ162:AQ163" si="18">IF(ISNUMBER(AR162),AR162*$AQ$3,0)</x:f>
        <x:v>59000</x:v>
      </x:c>
      <x:c r="AR162" s="94">
        <x:v>1</x:v>
      </x:c>
      <x:c r="AS162" s="44">
        <x:f t="shared" si="8"/>
        <x:v>0</x:v>
      </x:c>
      <x:c r="AT162" s="94"/>
      <x:c r="AU162" s="44" t="str">
        <x:f t="shared" si="9"/>
        <x:v/>
      </x:c>
      <x:c r="AV162" s="94"/>
      <x:c r="AW162" s="44" t="str">
        <x:f t="shared" si="16"/>
        <x:v/>
      </x:c>
      <x:c r="AX162" s="94"/>
    </x:row>
    <x:row r="163" spans="1:50" s="38" customFormat="1" ht="17.25" customHeight="1">
      <x:c r="A163" s="104"/>
      <x:c r="B163" s="143" t="s">
        <x:v>293</x:v>
      </x:c>
      <x:c r="C163" s="151">
        <x:v>156</x:v>
      </x:c>
      <x:c r="D163" s="137">
        <x:v>3</x:v>
      </x:c>
      <x:c r="E163" s="138" t="s">
        <x:v>185</x:v>
      </x:c>
      <x:c r="F163" s="58">
        <x:f t="shared" si="0"/>
        <x:v>92455</x:v>
      </x:c>
      <x:c r="G163" s="59"/>
      <x:c r="H163" s="59"/>
      <x:c r="I163" s="45"/>
      <x:c r="J163" s="99"/>
      <x:c r="K163" s="157"/>
      <x:c r="L163" s="99"/>
      <x:c r="M163" s="45"/>
      <x:c r="N163" s="99"/>
      <x:c r="O163" s="84"/>
      <x:c r="P163" s="84"/>
      <x:c r="Q163" s="84"/>
      <x:c r="R163" s="44">
        <x:f t="shared" si="1"/>
        <x:v>0</x:v>
      </x:c>
      <x:c r="S163" s="44">
        <x:v>-23600</x:v>
      </x:c>
      <x:c r="T163" s="44"/>
      <x:c r="U163" s="83"/>
      <x:c r="V163" s="90"/>
      <x:c r="W163" s="44">
        <x:f>$W$3*X163</x:f>
        <x:v>0</x:v>
      </x:c>
      <x:c r="X163" s="94"/>
      <x:c r="Y163" s="93"/>
      <x:c r="Z163" s="44">
        <x:f t="shared" si="3"/>
        <x:v>0</x:v>
      </x:c>
      <x:c r="AA163" s="94"/>
      <x:c r="AB163" s="93"/>
      <x:c r="AC163" s="44">
        <x:f t="shared" si="4"/>
        <x:v>0</x:v>
      </x:c>
      <x:c r="AD163" s="94"/>
      <x:c r="AE163" s="96"/>
      <x:c r="AF163" s="44">
        <x:f t="shared" si="5"/>
        <x:v>7060</x:v>
      </x:c>
      <x:c r="AG163" s="94">
        <x:v>1</x:v>
      </x:c>
      <x:c r="AH163" s="44">
        <x:f t="shared" si="12"/>
        <x:v>18700</x:v>
      </x:c>
      <x:c r="AI163" s="94">
        <x:v>1</x:v>
      </x:c>
      <x:c r="AJ163" s="93"/>
      <x:c r="AK163" s="44">
        <x:f t="shared" si="6"/>
        <x:v>-6310</x:v>
      </x:c>
      <x:c r="AL163" s="97">
        <x:v>1</x:v>
      </x:c>
      <x:c r="AM163" s="44">
        <x:f t="shared" si="11"/>
        <x:v>114200</x:v>
      </x:c>
      <x:c r="AN163" s="94">
        <x:v>1</x:v>
      </x:c>
      <x:c r="AO163" s="44">
        <x:v>-76595</x:v>
      </x:c>
      <x:c r="AP163" s="94"/>
      <x:c r="AQ163" s="44">
        <x:f t="shared" si="18"/>
        <x:v>59000</x:v>
      </x:c>
      <x:c r="AR163" s="94">
        <x:v>1</x:v>
      </x:c>
      <x:c r="AS163" s="44">
        <x:f t="shared" si="8"/>
        <x:v>0</x:v>
      </x:c>
      <x:c r="AT163" s="94"/>
      <x:c r="AU163" s="44" t="str">
        <x:f t="shared" si="9"/>
        <x:v/>
      </x:c>
      <x:c r="AV163" s="94"/>
      <x:c r="AW163" s="44"/>
      <x:c r="AX163" s="94"/>
    </x:row>
    <x:row r="164" spans="1:50" s="38" customFormat="1" ht="17.25" customHeight="1">
      <x:c r="A164" s="104"/>
      <x:c r="B164" s="143" t="s">
        <x:v>348</x:v>
      </x:c>
      <x:c r="C164" s="151">
        <x:v>157</x:v>
      </x:c>
      <x:c r="D164" s="137">
        <x:v>3</x:v>
      </x:c>
      <x:c r="E164" s="138" t="s">
        <x:v>92</x:v>
      </x:c>
      <x:c r="F164" s="58">
        <x:f t="shared" si="0"/>
        <x:v>56575</x:v>
      </x:c>
      <x:c r="G164" s="59"/>
      <x:c r="H164" s="59"/>
      <x:c r="I164" s="45"/>
      <x:c r="J164" s="99"/>
      <x:c r="K164" s="157"/>
      <x:c r="L164" s="99"/>
      <x:c r="M164" s="45"/>
      <x:c r="N164" s="99"/>
      <x:c r="O164" s="84"/>
      <x:c r="P164" s="84"/>
      <x:c r="Q164" s="84"/>
      <x:c r="R164" s="44">
        <x:f t="shared" si="1"/>
        <x:v>0</x:v>
      </x:c>
      <x:c r="S164" s="44">
        <x:v>-23600</x:v>
      </x:c>
      <x:c r="T164" s="44"/>
      <x:c r="U164" s="83"/>
      <x:c r="V164" s="90"/>
      <x:c r="W164" s="44">
        <x:f t="shared" si="15"/>
        <x:v>0</x:v>
      </x:c>
      <x:c r="X164" s="94"/>
      <x:c r="Y164" s="93"/>
      <x:c r="Z164" s="44">
        <x:f t="shared" si="3"/>
        <x:v>0</x:v>
      </x:c>
      <x:c r="AA164" s="94"/>
      <x:c r="AB164" s="93"/>
      <x:c r="AC164" s="44">
        <x:f t="shared" si="4"/>
        <x:v>0</x:v>
      </x:c>
      <x:c r="AD164" s="94"/>
      <x:c r="AE164" s="96"/>
      <x:c r="AF164" s="44">
        <x:f t="shared" si="5"/>
        <x:v>7060</x:v>
      </x:c>
      <x:c r="AG164" s="94">
        <x:v>1</x:v>
      </x:c>
      <x:c r="AH164" s="44">
        <x:f t="shared" si="12"/>
        <x:v>18700</x:v>
      </x:c>
      <x:c r="AI164" s="94">
        <x:v>1</x:v>
      </x:c>
      <x:c r="AJ164" s="93"/>
      <x:c r="AK164" s="44">
        <x:f t="shared" si="6"/>
        <x:v>-6310</x:v>
      </x:c>
      <x:c r="AL164" s="97">
        <x:v>1</x:v>
      </x:c>
      <x:c r="AM164" s="44">
        <x:f t="shared" si="11"/>
        <x:v>0</x:v>
      </x:c>
      <x:c r="AN164" s="94"/>
      <x:c r="AO164" s="44">
        <x:v>1725</x:v>
      </x:c>
      <x:c r="AP164" s="94"/>
      <x:c r="AQ164" s="44">
        <x:f t="shared" si="17"/>
        <x:v>59000</x:v>
      </x:c>
      <x:c r="AR164" s="94">
        <x:v>1</x:v>
      </x:c>
      <x:c r="AS164" s="44">
        <x:f t="shared" si="8"/>
        <x:v>0</x:v>
      </x:c>
      <x:c r="AT164" s="94"/>
      <x:c r="AU164" s="44" t="str">
        <x:f t="shared" si="9"/>
        <x:v/>
      </x:c>
      <x:c r="AV164" s="94"/>
      <x:c r="AW164" s="44" t="str">
        <x:f t="shared" si="16"/>
        <x:v/>
      </x:c>
      <x:c r="AX164" s="94"/>
    </x:row>
    <x:row r="165" spans="1:50" s="38" customFormat="1" ht="17.25" customHeight="1">
      <x:c r="A165" s="104"/>
      <x:c r="B165" s="143" t="s">
        <x:v>239</x:v>
      </x:c>
      <x:c r="C165" s="151">
        <x:v>158</x:v>
      </x:c>
      <x:c r="D165" s="137">
        <x:v>3</x:v>
      </x:c>
      <x:c r="E165" s="138" t="s">
        <x:v>164</x:v>
      </x:c>
      <x:c r="F165" s="58">
        <x:f t="shared" si="0"/>
        <x:v>8185</x:v>
      </x:c>
      <x:c r="G165" s="59"/>
      <x:c r="H165" s="59"/>
      <x:c r="I165" s="45"/>
      <x:c r="J165" s="99"/>
      <x:c r="K165" s="157"/>
      <x:c r="L165" s="99"/>
      <x:c r="M165" s="45"/>
      <x:c r="N165" s="99"/>
      <x:c r="O165" s="84"/>
      <x:c r="P165" s="84"/>
      <x:c r="Q165" s="84"/>
      <x:c r="R165" s="44">
        <x:f t="shared" si="1"/>
        <x:v>0</x:v>
      </x:c>
      <x:c r="S165" s="44">
        <x:v>-23600</x:v>
      </x:c>
      <x:c r="T165" s="44"/>
      <x:c r="U165" s="83"/>
      <x:c r="V165" s="90"/>
      <x:c r="W165" s="44">
        <x:f t="shared" si="15"/>
        <x:v>0</x:v>
      </x:c>
      <x:c r="X165" s="94"/>
      <x:c r="Y165" s="93"/>
      <x:c r="Z165" s="44">
        <x:f t="shared" si="3"/>
        <x:v>0</x:v>
      </x:c>
      <x:c r="AA165" s="94"/>
      <x:c r="AB165" s="93"/>
      <x:c r="AC165" s="44">
        <x:f t="shared" si="4"/>
        <x:v>0</x:v>
      </x:c>
      <x:c r="AD165" s="94"/>
      <x:c r="AE165" s="96"/>
      <x:c r="AF165" s="44">
        <x:f t="shared" si="5"/>
        <x:v>7060</x:v>
      </x:c>
      <x:c r="AG165" s="94">
        <x:v>1</x:v>
      </x:c>
      <x:c r="AH165" s="44">
        <x:f t="shared" si="12"/>
        <x:v>18700</x:v>
      </x:c>
      <x:c r="AI165" s="94">
        <x:v>1</x:v>
      </x:c>
      <x:c r="AJ165" s="93"/>
      <x:c r="AK165" s="44">
        <x:f t="shared" si="6"/>
        <x:v>-6310</x:v>
      </x:c>
      <x:c r="AL165" s="97">
        <x:v>1</x:v>
      </x:c>
      <x:c r="AM165" s="44">
        <x:f t="shared" si="11"/>
        <x:v>0</x:v>
      </x:c>
      <x:c r="AN165" s="94"/>
      <x:c r="AO165" s="44">
        <x:v>-46665</x:v>
      </x:c>
      <x:c r="AP165" s="94"/>
      <x:c r="AQ165" s="44">
        <x:f t="shared" si="17"/>
        <x:v>59000</x:v>
      </x:c>
      <x:c r="AR165" s="94">
        <x:v>1</x:v>
      </x:c>
      <x:c r="AS165" s="44">
        <x:f t="shared" si="8"/>
        <x:v>0</x:v>
      </x:c>
      <x:c r="AT165" s="94"/>
      <x:c r="AU165" s="44" t="str">
        <x:f t="shared" si="9"/>
        <x:v/>
      </x:c>
      <x:c r="AV165" s="94"/>
      <x:c r="AW165" s="44" t="str">
        <x:f t="shared" si="16"/>
        <x:v/>
      </x:c>
      <x:c r="AX165" s="94"/>
    </x:row>
    <x:row r="166" spans="1:50" s="38" customFormat="1" ht="17.25" customHeight="1">
      <x:c r="A166" s="104"/>
      <x:c r="B166" s="143" t="s">
        <x:v>251</x:v>
      </x:c>
      <x:c r="C166" s="151">
        <x:v>159</x:v>
      </x:c>
      <x:c r="D166" s="137">
        <x:v>3</x:v>
      </x:c>
      <x:c r="E166" s="138" t="s">
        <x:v>114</x:v>
      </x:c>
      <x:c r="F166" s="58">
        <x:f t="shared" si="0"/>
        <x:v>1385</x:v>
      </x:c>
      <x:c r="G166" s="59"/>
      <x:c r="H166" s="59"/>
      <x:c r="I166" s="45"/>
      <x:c r="J166" s="99"/>
      <x:c r="K166" s="157"/>
      <x:c r="L166" s="99"/>
      <x:c r="M166" s="45"/>
      <x:c r="N166" s="99"/>
      <x:c r="O166" s="84"/>
      <x:c r="P166" s="84"/>
      <x:c r="Q166" s="84"/>
      <x:c r="R166" s="44">
        <x:f t="shared" si="1"/>
        <x:v>0</x:v>
      </x:c>
      <x:c r="S166" s="44">
        <x:v>-23600</x:v>
      </x:c>
      <x:c r="T166" s="44"/>
      <x:c r="U166" s="83"/>
      <x:c r="V166" s="90"/>
      <x:c r="W166" s="44">
        <x:f t="shared" si="15"/>
        <x:v>0</x:v>
      </x:c>
      <x:c r="X166" s="94"/>
      <x:c r="Y166" s="93"/>
      <x:c r="Z166" s="44">
        <x:f t="shared" si="3"/>
        <x:v>0</x:v>
      </x:c>
      <x:c r="AA166" s="94"/>
      <x:c r="AB166" s="93"/>
      <x:c r="AC166" s="44">
        <x:f t="shared" si="4"/>
        <x:v>0</x:v>
      </x:c>
      <x:c r="AD166" s="94"/>
      <x:c r="AE166" s="96"/>
      <x:c r="AF166" s="44">
        <x:f t="shared" si="5"/>
        <x:v>7060</x:v>
      </x:c>
      <x:c r="AG166" s="94">
        <x:v>1</x:v>
      </x:c>
      <x:c r="AH166" s="44">
        <x:f t="shared" si="12"/>
        <x:v>18700</x:v>
      </x:c>
      <x:c r="AI166" s="94">
        <x:v>1</x:v>
      </x:c>
      <x:c r="AJ166" s="93"/>
      <x:c r="AK166" s="44">
        <x:f t="shared" si="6"/>
        <x:v>-6310</x:v>
      </x:c>
      <x:c r="AL166" s="97">
        <x:v>1</x:v>
      </x:c>
      <x:c r="AM166" s="44">
        <x:f t="shared" si="11"/>
        <x:v>0</x:v>
      </x:c>
      <x:c r="AN166" s="94"/>
      <x:c r="AO166" s="44">
        <x:v>-53465</x:v>
      </x:c>
      <x:c r="AP166" s="94"/>
      <x:c r="AQ166" s="44">
        <x:f t="shared" si="17"/>
        <x:v>59000</x:v>
      </x:c>
      <x:c r="AR166" s="94">
        <x:v>1</x:v>
      </x:c>
      <x:c r="AS166" s="44">
        <x:f t="shared" si="8"/>
        <x:v>0</x:v>
      </x:c>
      <x:c r="AT166" s="94"/>
      <x:c r="AU166" s="44" t="str">
        <x:f t="shared" si="9"/>
        <x:v/>
      </x:c>
      <x:c r="AV166" s="94"/>
      <x:c r="AW166" s="44" t="str">
        <x:f t="shared" si="16"/>
        <x:v/>
      </x:c>
      <x:c r="AX166" s="94"/>
    </x:row>
    <x:row r="167" spans="1:50" s="38" customFormat="1" ht="17.25" customHeight="1">
      <x:c r="A167" s="104"/>
      <x:c r="B167" s="143" t="s">
        <x:v>314</x:v>
      </x:c>
      <x:c r="C167" s="151">
        <x:v>160</x:v>
      </x:c>
      <x:c r="D167" s="137">
        <x:v>3</x:v>
      </x:c>
      <x:c r="E167" s="138" t="s">
        <x:v>176</x:v>
      </x:c>
      <x:c r="F167" s="58">
        <x:f t="shared" si="0"/>
        <x:v>-23445</x:v>
      </x:c>
      <x:c r="G167" s="59"/>
      <x:c r="H167" s="59"/>
      <x:c r="I167" s="45"/>
      <x:c r="J167" s="99"/>
      <x:c r="K167" s="157"/>
      <x:c r="L167" s="99"/>
      <x:c r="M167" s="45"/>
      <x:c r="N167" s="99"/>
      <x:c r="O167" s="84"/>
      <x:c r="P167" s="84"/>
      <x:c r="Q167" s="84"/>
      <x:c r="R167" s="44">
        <x:f t="shared" si="1"/>
        <x:v>0</x:v>
      </x:c>
      <x:c r="S167" s="44">
        <x:v>-23600</x:v>
      </x:c>
      <x:c r="T167" s="44"/>
      <x:c r="U167" s="83"/>
      <x:c r="V167" s="90"/>
      <x:c r="W167" s="44">
        <x:f t="shared" si="15"/>
        <x:v>0</x:v>
      </x:c>
      <x:c r="X167" s="94"/>
      <x:c r="Y167" s="93"/>
      <x:c r="Z167" s="44">
        <x:f t="shared" si="3"/>
        <x:v>0</x:v>
      </x:c>
      <x:c r="AA167" s="94"/>
      <x:c r="AB167" s="93"/>
      <x:c r="AC167" s="44">
        <x:f t="shared" si="4"/>
        <x:v>0</x:v>
      </x:c>
      <x:c r="AD167" s="94"/>
      <x:c r="AE167" s="96"/>
      <x:c r="AF167" s="44">
        <x:f t="shared" si="5"/>
        <x:v>7060</x:v>
      </x:c>
      <x:c r="AG167" s="94">
        <x:v>1</x:v>
      </x:c>
      <x:c r="AH167" s="44">
        <x:f t="shared" si="12"/>
        <x:v>18700</x:v>
      </x:c>
      <x:c r="AI167" s="94">
        <x:v>1</x:v>
      </x:c>
      <x:c r="AJ167" s="93"/>
      <x:c r="AK167" s="44">
        <x:f t="shared" si="6"/>
        <x:v>-6310</x:v>
      </x:c>
      <x:c r="AL167" s="97">
        <x:v>1</x:v>
      </x:c>
      <x:c r="AM167" s="44">
        <x:f t="shared" si="11"/>
        <x:v>0</x:v>
      </x:c>
      <x:c r="AN167" s="94"/>
      <x:c r="AO167" s="44">
        <x:v>-78295</x:v>
      </x:c>
      <x:c r="AP167" s="94"/>
      <x:c r="AQ167" s="44">
        <x:f t="shared" si="17"/>
        <x:v>59000</x:v>
      </x:c>
      <x:c r="AR167" s="94">
        <x:v>1</x:v>
      </x:c>
      <x:c r="AS167" s="44">
        <x:f t="shared" si="8"/>
        <x:v>0</x:v>
      </x:c>
      <x:c r="AT167" s="94"/>
      <x:c r="AU167" s="44" t="str">
        <x:f t="shared" si="9"/>
        <x:v/>
      </x:c>
      <x:c r="AV167" s="94"/>
      <x:c r="AW167" s="44" t="str">
        <x:f t="shared" si="16"/>
        <x:v/>
      </x:c>
      <x:c r="AX167" s="94"/>
    </x:row>
    <x:row r="168" spans="1:50" s="38" customFormat="1" ht="17.25" customHeight="1">
      <x:c r="A168" s="104"/>
      <x:c r="B168" s="143" t="s">
        <x:v>258</x:v>
      </x:c>
      <x:c r="C168" s="151">
        <x:v>161</x:v>
      </x:c>
      <x:c r="D168" s="137">
        <x:v>3</x:v>
      </x:c>
      <x:c r="E168" s="138" t="s">
        <x:v>149</x:v>
      </x:c>
      <x:c r="F168" s="58">
        <x:f t="shared" si="0"/>
        <x:v>346015</x:v>
      </x:c>
      <x:c r="G168" s="59"/>
      <x:c r="H168" s="59"/>
      <x:c r="I168" s="45"/>
      <x:c r="J168" s="99"/>
      <x:c r="K168" s="157">
        <x:v>116250</x:v>
      </x:c>
      <x:c r="L168" s="99" t="s">
        <x:v>217</x:v>
      </x:c>
      <x:c r="M168" s="45">
        <x:v>48750</x:v>
      </x:c>
      <x:c r="N168" s="99" t="s">
        <x:v>217</x:v>
      </x:c>
      <x:c r="O168" s="84"/>
      <x:c r="P168" s="84"/>
      <x:c r="Q168" s="84"/>
      <x:c r="R168" s="44">
        <x:f t="shared" si="1"/>
        <x:v>0</x:v>
      </x:c>
      <x:c r="S168" s="44">
        <x:v>-23600</x:v>
      </x:c>
      <x:c r="T168" s="44"/>
      <x:c r="U168" s="83"/>
      <x:c r="V168" s="90"/>
      <x:c r="W168" s="44">
        <x:f>$W$3*X168</x:f>
        <x:v>0</x:v>
      </x:c>
      <x:c r="X168" s="94"/>
      <x:c r="Y168" s="93"/>
      <x:c r="Z168" s="44">
        <x:f t="shared" si="3"/>
        <x:v>0</x:v>
      </x:c>
      <x:c r="AA168" s="94"/>
      <x:c r="AB168" s="93"/>
      <x:c r="AC168" s="44">
        <x:f t="shared" si="4"/>
        <x:v>0</x:v>
      </x:c>
      <x:c r="AD168" s="94"/>
      <x:c r="AE168" s="96"/>
      <x:c r="AF168" s="44">
        <x:f t="shared" si="5"/>
        <x:v>7060</x:v>
      </x:c>
      <x:c r="AG168" s="94">
        <x:v>1</x:v>
      </x:c>
      <x:c r="AH168" s="44">
        <x:v>25130</x:v>
      </x:c>
      <x:c r="AI168" s="94">
        <x:v>1</x:v>
      </x:c>
      <x:c r="AJ168" s="93"/>
      <x:c r="AK168" s="44">
        <x:v>-6310</x:v>
      </x:c>
      <x:c r="AL168" s="97">
        <x:v>1</x:v>
      </x:c>
      <x:c r="AM168" s="44">
        <x:f t="shared" si="11"/>
        <x:v>114200</x:v>
      </x:c>
      <x:c r="AN168" s="94">
        <x:v>1</x:v>
      </x:c>
      <x:c r="AO168" s="44">
        <x:v>5535</x:v>
      </x:c>
      <x:c r="AP168" s="94"/>
      <x:c r="AQ168" s="44">
        <x:f t="shared" si="17"/>
        <x:v>59000</x:v>
      </x:c>
      <x:c r="AR168" s="94">
        <x:v>1</x:v>
      </x:c>
      <x:c r="AS168" s="44">
        <x:f t="shared" si="8"/>
        <x:v>0</x:v>
      </x:c>
      <x:c r="AT168" s="94"/>
      <x:c r="AU168" s="44" t="str">
        <x:f t="shared" si="9"/>
        <x:v/>
      </x:c>
      <x:c r="AV168" s="94"/>
      <x:c r="AW168" s="44"/>
      <x:c r="AX168" s="94"/>
    </x:row>
    <x:row r="169" spans="1:50" s="38" customFormat="1" ht="17.25" customHeight="1">
      <x:c r="A169" s="104"/>
      <x:c r="B169" s="143" t="s">
        <x:v>287</x:v>
      </x:c>
      <x:c r="C169" s="151">
        <x:v>162</x:v>
      </x:c>
      <x:c r="D169" s="137">
        <x:v>3</x:v>
      </x:c>
      <x:c r="E169" s="138" t="s">
        <x:v>304</x:v>
      </x:c>
      <x:c r="F169" s="58">
        <x:f t="shared" si="0"/>
        <x:v>217575</x:v>
      </x:c>
      <x:c r="G169" s="59"/>
      <x:c r="H169" s="59"/>
      <x:c r="I169" s="45"/>
      <x:c r="J169" s="99"/>
      <x:c r="K169" s="157"/>
      <x:c r="L169" s="99"/>
      <x:c r="M169" s="45"/>
      <x:c r="N169" s="99"/>
      <x:c r="O169" s="84"/>
      <x:c r="P169" s="84"/>
      <x:c r="Q169" s="84"/>
      <x:c r="R169" s="44">
        <x:f t="shared" si="1"/>
        <x:v>0</x:v>
      </x:c>
      <x:c r="S169" s="44">
        <x:v>-23600</x:v>
      </x:c>
      <x:c r="T169" s="44"/>
      <x:c r="U169" s="83"/>
      <x:c r="V169" s="90"/>
      <x:c r="W169" s="44">
        <x:f t="shared" si="15"/>
        <x:v>0</x:v>
      </x:c>
      <x:c r="X169" s="94"/>
      <x:c r="Y169" s="93"/>
      <x:c r="Z169" s="44">
        <x:f t="shared" si="3"/>
        <x:v>0</x:v>
      </x:c>
      <x:c r="AA169" s="94"/>
      <x:c r="AB169" s="93"/>
      <x:c r="AC169" s="44">
        <x:f t="shared" si="4"/>
        <x:v>0</x:v>
      </x:c>
      <x:c r="AD169" s="94"/>
      <x:c r="AE169" s="96"/>
      <x:c r="AF169" s="44">
        <x:f t="shared" si="5"/>
        <x:v>7060</x:v>
      </x:c>
      <x:c r="AG169" s="94">
        <x:v>1</x:v>
      </x:c>
      <x:c r="AH169" s="44">
        <x:f t="shared" si="12"/>
        <x:v>18700</x:v>
      </x:c>
      <x:c r="AI169" s="94">
        <x:v>1</x:v>
      </x:c>
      <x:c r="AJ169" s="93"/>
      <x:c r="AK169" s="44">
        <x:v>31990</x:v>
      </x:c>
      <x:c r="AL169" s="97">
        <x:v>1</x:v>
      </x:c>
      <x:c r="AM169" s="44">
        <x:f t="shared" si="11"/>
        <x:v>114200</x:v>
      </x:c>
      <x:c r="AN169" s="94">
        <x:v>1</x:v>
      </x:c>
      <x:c r="AO169" s="44">
        <x:v>10225</x:v>
      </x:c>
      <x:c r="AP169" s="94"/>
      <x:c r="AQ169" s="44">
        <x:f t="shared" si="17"/>
        <x:v>59000</x:v>
      </x:c>
      <x:c r="AR169" s="94">
        <x:v>1</x:v>
      </x:c>
      <x:c r="AS169" s="44">
        <x:f t="shared" si="8"/>
        <x:v>0</x:v>
      </x:c>
      <x:c r="AT169" s="94"/>
      <x:c r="AU169" s="44" t="str">
        <x:f t="shared" si="9"/>
        <x:v/>
      </x:c>
      <x:c r="AV169" s="94"/>
      <x:c r="AW169" s="44" t="str">
        <x:f t="shared" si="16"/>
        <x:v/>
      </x:c>
      <x:c r="AX169" s="94"/>
    </x:row>
    <x:row r="170" spans="1:50" s="38" customFormat="1" ht="17.25" customHeight="1">
      <x:c r="A170" s="104"/>
      <x:c r="B170" s="143" t="s">
        <x:v>401</x:v>
      </x:c>
      <x:c r="C170" s="151">
        <x:v>163</x:v>
      </x:c>
      <x:c r="D170" s="137">
        <x:v>3</x:v>
      </x:c>
      <x:c r="E170" s="138" t="s">
        <x:v>57</x:v>
      </x:c>
      <x:c r="F170" s="58">
        <x:f t="shared" si="0"/>
        <x:v>1665485</x:v>
      </x:c>
      <x:c r="G170" s="59"/>
      <x:c r="H170" s="59"/>
      <x:c r="I170" s="45">
        <x:v>1020000</x:v>
      </x:c>
      <x:c r="J170" s="99" t="s">
        <x:v>206</x:v>
      </x:c>
      <x:c r="K170" s="157">
        <x:f>232500+116250</x:f>
        <x:v>348750</x:v>
      </x:c>
      <x:c r="L170" s="99" t="s">
        <x:v>8</x:v>
      </x:c>
      <x:c r="M170" s="45">
        <x:f>97500+48750</x:f>
        <x:v>146250</x:v>
      </x:c>
      <x:c r="N170" s="99" t="s">
        <x:v>8</x:v>
      </x:c>
      <x:c r="O170" s="84"/>
      <x:c r="P170" s="84"/>
      <x:c r="Q170" s="84"/>
      <x:c r="R170" s="44">
        <x:f t="shared" si="1"/>
        <x:v>0</x:v>
      </x:c>
      <x:c r="S170" s="44">
        <x:v>-23600</x:v>
      </x:c>
      <x:c r="T170" s="44"/>
      <x:c r="U170" s="83"/>
      <x:c r="V170" s="90"/>
      <x:c r="W170" s="44">
        <x:f t="shared" si="15"/>
        <x:v>0</x:v>
      </x:c>
      <x:c r="X170" s="94"/>
      <x:c r="Y170" s="93"/>
      <x:c r="Z170" s="44">
        <x:f t="shared" si="3"/>
        <x:v>0</x:v>
      </x:c>
      <x:c r="AA170" s="94"/>
      <x:c r="AB170" s="93"/>
      <x:c r="AC170" s="44">
        <x:f t="shared" si="4"/>
        <x:v>0</x:v>
      </x:c>
      <x:c r="AD170" s="94"/>
      <x:c r="AE170" s="96"/>
      <x:c r="AF170" s="44">
        <x:f t="shared" si="5"/>
        <x:v>7060</x:v>
      </x:c>
      <x:c r="AG170" s="94">
        <x:v>1</x:v>
      </x:c>
      <x:c r="AH170" s="44">
        <x:f t="shared" si="12"/>
        <x:v>18700</x:v>
      </x:c>
      <x:c r="AI170" s="94">
        <x:v>1</x:v>
      </x:c>
      <x:c r="AJ170" s="93"/>
      <x:c r="AK170" s="44">
        <x:v>146190</x:v>
      </x:c>
      <x:c r="AL170" s="97">
        <x:v>1</x:v>
      </x:c>
      <x:c r="AM170" s="44">
        <x:f t="shared" si="11"/>
        <x:v>0</x:v>
      </x:c>
      <x:c r="AN170" s="94"/>
      <x:c r="AO170" s="44">
        <x:v>-56865</x:v>
      </x:c>
      <x:c r="AP170" s="94"/>
      <x:c r="AQ170" s="44">
        <x:f t="shared" si="17"/>
        <x:v>59000</x:v>
      </x:c>
      <x:c r="AR170" s="94">
        <x:v>1</x:v>
      </x:c>
      <x:c r="AS170" s="44">
        <x:f t="shared" si="8"/>
        <x:v>0</x:v>
      </x:c>
      <x:c r="AT170" s="94"/>
      <x:c r="AU170" s="44" t="str">
        <x:f t="shared" si="9"/>
        <x:v/>
      </x:c>
      <x:c r="AV170" s="94"/>
      <x:c r="AW170" s="44" t="str">
        <x:f t="shared" si="16"/>
        <x:v/>
      </x:c>
      <x:c r="AX170" s="94"/>
    </x:row>
    <x:row r="171" spans="1:50" s="38" customFormat="1" ht="17.25" customHeight="1">
      <x:c r="A171" s="104"/>
      <x:c r="B171" s="143" t="s">
        <x:v>398</x:v>
      </x:c>
      <x:c r="C171" s="151">
        <x:v>164</x:v>
      </x:c>
      <x:c r="D171" s="137">
        <x:v>3</x:v>
      </x:c>
      <x:c r="E171" s="138" t="s">
        <x:v>67</x:v>
      </x:c>
      <x:c r="F171" s="58">
        <x:f t="shared" si="0"/>
        <x:v>31485</x:v>
      </x:c>
      <x:c r="G171" s="59"/>
      <x:c r="H171" s="59"/>
      <x:c r="I171" s="45"/>
      <x:c r="J171" s="99"/>
      <x:c r="K171" s="157"/>
      <x:c r="L171" s="99"/>
      <x:c r="M171" s="45"/>
      <x:c r="N171" s="99"/>
      <x:c r="O171" s="84"/>
      <x:c r="P171" s="84"/>
      <x:c r="Q171" s="84"/>
      <x:c r="R171" s="44">
        <x:f t="shared" si="1"/>
        <x:v>0</x:v>
      </x:c>
      <x:c r="S171" s="44">
        <x:v>-23600</x:v>
      </x:c>
      <x:c r="T171" s="44"/>
      <x:c r="U171" s="83"/>
      <x:c r="V171" s="90"/>
      <x:c r="W171" s="44">
        <x:f t="shared" si="15"/>
        <x:v>0</x:v>
      </x:c>
      <x:c r="X171" s="94"/>
      <x:c r="Y171" s="93"/>
      <x:c r="Z171" s="44">
        <x:f t="shared" si="3"/>
        <x:v>0</x:v>
      </x:c>
      <x:c r="AA171" s="94"/>
      <x:c r="AB171" s="93"/>
      <x:c r="AC171" s="44">
        <x:f t="shared" si="4"/>
        <x:v>0</x:v>
      </x:c>
      <x:c r="AD171" s="94"/>
      <x:c r="AE171" s="96"/>
      <x:c r="AF171" s="44">
        <x:f t="shared" si="5"/>
        <x:v>7060</x:v>
      </x:c>
      <x:c r="AG171" s="94">
        <x:v>1</x:v>
      </x:c>
      <x:c r="AH171" s="44">
        <x:f t="shared" si="12"/>
        <x:v>18700</x:v>
      </x:c>
      <x:c r="AI171" s="94">
        <x:v>1</x:v>
      </x:c>
      <x:c r="AJ171" s="93"/>
      <x:c r="AK171" s="44">
        <x:f t="shared" si="6"/>
        <x:v>-6310</x:v>
      </x:c>
      <x:c r="AL171" s="97">
        <x:v>1</x:v>
      </x:c>
      <x:c r="AM171" s="44">
        <x:f t="shared" si="11"/>
        <x:v>0</x:v>
      </x:c>
      <x:c r="AN171" s="94"/>
      <x:c r="AO171" s="44">
        <x:v>-23365</x:v>
      </x:c>
      <x:c r="AP171" s="94"/>
      <x:c r="AQ171" s="44">
        <x:f t="shared" si="17"/>
        <x:v>59000</x:v>
      </x:c>
      <x:c r="AR171" s="94">
        <x:v>1</x:v>
      </x:c>
      <x:c r="AS171" s="44">
        <x:f t="shared" si="8"/>
        <x:v>0</x:v>
      </x:c>
      <x:c r="AT171" s="94"/>
      <x:c r="AU171" s="44" t="str">
        <x:f t="shared" si="9"/>
        <x:v/>
      </x:c>
      <x:c r="AV171" s="94"/>
      <x:c r="AW171" s="44" t="str">
        <x:f t="shared" si="16"/>
        <x:v/>
      </x:c>
      <x:c r="AX171" s="94"/>
    </x:row>
    <x:row r="172" spans="1:50" s="38" customFormat="1" ht="17.25" customHeight="1">
      <x:c r="A172" s="104"/>
      <x:c r="B172" s="143" t="s">
        <x:v>260</x:v>
      </x:c>
      <x:c r="C172" s="151">
        <x:v>165</x:v>
      </x:c>
      <x:c r="D172" s="137">
        <x:v>3</x:v>
      </x:c>
      <x:c r="E172" s="138" t="s">
        <x:v>168</x:v>
      </x:c>
      <x:c r="F172" s="58">
        <x:f t="shared" si="0"/>
        <x:v>44285</x:v>
      </x:c>
      <x:c r="G172" s="59"/>
      <x:c r="H172" s="59"/>
      <x:c r="I172" s="45"/>
      <x:c r="J172" s="99"/>
      <x:c r="K172" s="157"/>
      <x:c r="L172" s="99"/>
      <x:c r="M172" s="45"/>
      <x:c r="N172" s="99"/>
      <x:c r="O172" s="84"/>
      <x:c r="P172" s="84"/>
      <x:c r="Q172" s="84"/>
      <x:c r="R172" s="44">
        <x:f t="shared" si="1"/>
        <x:v>0</x:v>
      </x:c>
      <x:c r="S172" s="44">
        <x:v>-23600</x:v>
      </x:c>
      <x:c r="T172" s="44"/>
      <x:c r="U172" s="83"/>
      <x:c r="V172" s="90"/>
      <x:c r="W172" s="44">
        <x:f t="shared" si="15"/>
        <x:v>0</x:v>
      </x:c>
      <x:c r="X172" s="94"/>
      <x:c r="Y172" s="93"/>
      <x:c r="Z172" s="44">
        <x:f t="shared" si="3"/>
        <x:v>0</x:v>
      </x:c>
      <x:c r="AA172" s="94"/>
      <x:c r="AB172" s="93"/>
      <x:c r="AC172" s="44">
        <x:f t="shared" si="4"/>
        <x:v>0</x:v>
      </x:c>
      <x:c r="AD172" s="94"/>
      <x:c r="AE172" s="96"/>
      <x:c r="AF172" s="44">
        <x:f t="shared" si="5"/>
        <x:v>7060</x:v>
      </x:c>
      <x:c r="AG172" s="94">
        <x:v>1</x:v>
      </x:c>
      <x:c r="AH172" s="44">
        <x:f t="shared" si="12"/>
        <x:v>18700</x:v>
      </x:c>
      <x:c r="AI172" s="94">
        <x:v>1</x:v>
      </x:c>
      <x:c r="AJ172" s="93"/>
      <x:c r="AK172" s="44">
        <x:f t="shared" si="6"/>
        <x:v>-6310</x:v>
      </x:c>
      <x:c r="AL172" s="97">
        <x:v>1</x:v>
      </x:c>
      <x:c r="AM172" s="44">
        <x:f t="shared" si="11"/>
        <x:v>0</x:v>
      </x:c>
      <x:c r="AN172" s="94"/>
      <x:c r="AO172" s="44">
        <x:v>-10565</x:v>
      </x:c>
      <x:c r="AP172" s="94"/>
      <x:c r="AQ172" s="44">
        <x:f t="shared" si="17"/>
        <x:v>59000</x:v>
      </x:c>
      <x:c r="AR172" s="94">
        <x:v>1</x:v>
      </x:c>
      <x:c r="AS172" s="44">
        <x:f t="shared" si="8"/>
        <x:v>0</x:v>
      </x:c>
      <x:c r="AT172" s="94"/>
      <x:c r="AU172" s="44" t="str">
        <x:f t="shared" si="9"/>
        <x:v/>
      </x:c>
      <x:c r="AV172" s="94"/>
      <x:c r="AW172" s="44" t="str">
        <x:f t="shared" si="16"/>
        <x:v/>
      </x:c>
      <x:c r="AX172" s="94"/>
    </x:row>
    <x:row r="173" spans="1:50" s="38" customFormat="1" ht="17.25" customHeight="1">
      <x:c r="A173" s="104"/>
      <x:c r="B173" s="143" t="s">
        <x:v>312</x:v>
      </x:c>
      <x:c r="C173" s="151">
        <x:v>166</x:v>
      </x:c>
      <x:c r="D173" s="137">
        <x:v>3</x:v>
      </x:c>
      <x:c r="E173" s="138" t="s">
        <x:v>70</x:v>
      </x:c>
      <x:c r="F173" s="58">
        <x:f t="shared" si="0"/>
        <x:v>11755</x:v>
      </x:c>
      <x:c r="G173" s="59"/>
      <x:c r="H173" s="59"/>
      <x:c r="I173" s="45"/>
      <x:c r="J173" s="99"/>
      <x:c r="K173" s="157"/>
      <x:c r="L173" s="99"/>
      <x:c r="M173" s="45"/>
      <x:c r="N173" s="99"/>
      <x:c r="O173" s="84"/>
      <x:c r="P173" s="84"/>
      <x:c r="Q173" s="84"/>
      <x:c r="R173" s="44">
        <x:f t="shared" si="1"/>
        <x:v>0</x:v>
      </x:c>
      <x:c r="S173" s="44">
        <x:v>-23600</x:v>
      </x:c>
      <x:c r="T173" s="44"/>
      <x:c r="U173" s="83"/>
      <x:c r="V173" s="90"/>
      <x:c r="W173" s="44">
        <x:f t="shared" si="15"/>
        <x:v>0</x:v>
      </x:c>
      <x:c r="X173" s="94"/>
      <x:c r="Y173" s="93"/>
      <x:c r="Z173" s="44">
        <x:f t="shared" si="3"/>
        <x:v>0</x:v>
      </x:c>
      <x:c r="AA173" s="94"/>
      <x:c r="AB173" s="93"/>
      <x:c r="AC173" s="44">
        <x:f t="shared" si="4"/>
        <x:v>0</x:v>
      </x:c>
      <x:c r="AD173" s="94"/>
      <x:c r="AE173" s="96"/>
      <x:c r="AF173" s="44">
        <x:f t="shared" si="5"/>
        <x:v>7060</x:v>
      </x:c>
      <x:c r="AG173" s="94">
        <x:v>1</x:v>
      </x:c>
      <x:c r="AH173" s="44">
        <x:f t="shared" si="12"/>
        <x:v>18700</x:v>
      </x:c>
      <x:c r="AI173" s="94">
        <x:v>1</x:v>
      </x:c>
      <x:c r="AJ173" s="93"/>
      <x:c r="AK173" s="44">
        <x:f t="shared" si="6"/>
        <x:v>-6310</x:v>
      </x:c>
      <x:c r="AL173" s="97">
        <x:v>1</x:v>
      </x:c>
      <x:c r="AM173" s="44">
        <x:f t="shared" si="11"/>
        <x:v>0</x:v>
      </x:c>
      <x:c r="AN173" s="94"/>
      <x:c r="AO173" s="44">
        <x:v>-43095</x:v>
      </x:c>
      <x:c r="AP173" s="94"/>
      <x:c r="AQ173" s="44">
        <x:f t="shared" si="17"/>
        <x:v>59000</x:v>
      </x:c>
      <x:c r="AR173" s="94">
        <x:v>1</x:v>
      </x:c>
      <x:c r="AS173" s="44">
        <x:f t="shared" si="8"/>
        <x:v>0</x:v>
      </x:c>
      <x:c r="AT173" s="94"/>
      <x:c r="AU173" s="44" t="str">
        <x:f t="shared" si="9"/>
        <x:v/>
      </x:c>
      <x:c r="AV173" s="94"/>
      <x:c r="AW173" s="44" t="str">
        <x:f t="shared" si="16"/>
        <x:v/>
      </x:c>
      <x:c r="AX173" s="94"/>
    </x:row>
    <x:row r="174" spans="1:50" s="38" customFormat="1" ht="17.25" customHeight="1">
      <x:c r="A174" s="104"/>
      <x:c r="B174" s="143" t="s">
        <x:v>264</x:v>
      </x:c>
      <x:c r="C174" s="151">
        <x:v>167</x:v>
      </x:c>
      <x:c r="D174" s="137">
        <x:v>3</x:v>
      </x:c>
      <x:c r="E174" s="138" t="s">
        <x:v>135</x:v>
      </x:c>
      <x:c r="F174" s="58">
        <x:f t="shared" si="0"/>
        <x:v>27735</x:v>
      </x:c>
      <x:c r="G174" s="59"/>
      <x:c r="H174" s="59"/>
      <x:c r="I174" s="45"/>
      <x:c r="J174" s="99"/>
      <x:c r="K174" s="157"/>
      <x:c r="L174" s="99"/>
      <x:c r="M174" s="45"/>
      <x:c r="N174" s="99"/>
      <x:c r="O174" s="84"/>
      <x:c r="P174" s="84"/>
      <x:c r="Q174" s="84"/>
      <x:c r="R174" s="44">
        <x:f t="shared" si="1"/>
        <x:v>0</x:v>
      </x:c>
      <x:c r="S174" s="44">
        <x:v>-23600</x:v>
      </x:c>
      <x:c r="T174" s="44"/>
      <x:c r="U174" s="83"/>
      <x:c r="V174" s="90"/>
      <x:c r="W174" s="44">
        <x:f t="shared" si="15"/>
        <x:v>0</x:v>
      </x:c>
      <x:c r="X174" s="94"/>
      <x:c r="Y174" s="93"/>
      <x:c r="Z174" s="44">
        <x:f t="shared" si="3"/>
        <x:v>0</x:v>
      </x:c>
      <x:c r="AA174" s="94"/>
      <x:c r="AB174" s="93"/>
      <x:c r="AC174" s="44">
        <x:f t="shared" si="4"/>
        <x:v>0</x:v>
      </x:c>
      <x:c r="AD174" s="94"/>
      <x:c r="AE174" s="96"/>
      <x:c r="AF174" s="44">
        <x:f t="shared" si="5"/>
        <x:v>7060</x:v>
      </x:c>
      <x:c r="AG174" s="94">
        <x:v>1</x:v>
      </x:c>
      <x:c r="AH174" s="44">
        <x:f t="shared" si="12"/>
        <x:v>18700</x:v>
      </x:c>
      <x:c r="AI174" s="94">
        <x:v>1</x:v>
      </x:c>
      <x:c r="AJ174" s="93"/>
      <x:c r="AK174" s="44">
        <x:f t="shared" si="6"/>
        <x:v>-6310</x:v>
      </x:c>
      <x:c r="AL174" s="97">
        <x:v>1</x:v>
      </x:c>
      <x:c r="AM174" s="44">
        <x:f t="shared" si="11"/>
        <x:v>0</x:v>
      </x:c>
      <x:c r="AN174" s="94"/>
      <x:c r="AO174" s="44">
        <x:v>-27115</x:v>
      </x:c>
      <x:c r="AP174" s="94"/>
      <x:c r="AQ174" s="44">
        <x:f t="shared" si="17"/>
        <x:v>59000</x:v>
      </x:c>
      <x:c r="AR174" s="94">
        <x:v>1</x:v>
      </x:c>
      <x:c r="AS174" s="44">
        <x:f t="shared" si="8"/>
        <x:v>0</x:v>
      </x:c>
      <x:c r="AT174" s="94"/>
      <x:c r="AU174" s="44" t="str">
        <x:f t="shared" si="9"/>
        <x:v/>
      </x:c>
      <x:c r="AV174" s="94"/>
      <x:c r="AW174" s="44" t="str">
        <x:f t="shared" si="16"/>
        <x:v/>
      </x:c>
      <x:c r="AX174" s="94"/>
    </x:row>
    <x:row r="175" spans="1:50" s="38" customFormat="1" ht="17.25" customHeight="1">
      <x:c r="A175" s="104"/>
      <x:c r="B175" s="143" t="s">
        <x:v>297</x:v>
      </x:c>
      <x:c r="C175" s="151">
        <x:v>168</x:v>
      </x:c>
      <x:c r="D175" s="137">
        <x:v>3</x:v>
      </x:c>
      <x:c r="E175" s="138" t="s">
        <x:v>194</x:v>
      </x:c>
      <x:c r="F175" s="58">
        <x:f t="shared" si="0"/>
        <x:v>51885</x:v>
      </x:c>
      <x:c r="G175" s="59"/>
      <x:c r="H175" s="59"/>
      <x:c r="I175" s="45"/>
      <x:c r="J175" s="99"/>
      <x:c r="K175" s="157"/>
      <x:c r="L175" s="99"/>
      <x:c r="M175" s="45"/>
      <x:c r="N175" s="99"/>
      <x:c r="O175" s="84"/>
      <x:c r="P175" s="84"/>
      <x:c r="Q175" s="84"/>
      <x:c r="R175" s="44">
        <x:f t="shared" si="1"/>
        <x:v>0</x:v>
      </x:c>
      <x:c r="S175" s="44">
        <x:v>-23600</x:v>
      </x:c>
      <x:c r="T175" s="44"/>
      <x:c r="U175" s="83"/>
      <x:c r="V175" s="90"/>
      <x:c r="W175" s="44">
        <x:f t="shared" si="15"/>
        <x:v>0</x:v>
      </x:c>
      <x:c r="X175" s="94"/>
      <x:c r="Y175" s="93"/>
      <x:c r="Z175" s="44">
        <x:f t="shared" si="3"/>
        <x:v>0</x:v>
      </x:c>
      <x:c r="AA175" s="94"/>
      <x:c r="AB175" s="93"/>
      <x:c r="AC175" s="44">
        <x:f t="shared" si="4"/>
        <x:v>0</x:v>
      </x:c>
      <x:c r="AD175" s="94"/>
      <x:c r="AE175" s="96"/>
      <x:c r="AF175" s="44">
        <x:f t="shared" si="5"/>
        <x:v>7060</x:v>
      </x:c>
      <x:c r="AG175" s="94">
        <x:v>1</x:v>
      </x:c>
      <x:c r="AH175" s="44">
        <x:f t="shared" si="12"/>
        <x:v>18700</x:v>
      </x:c>
      <x:c r="AI175" s="94">
        <x:v>1</x:v>
      </x:c>
      <x:c r="AJ175" s="93"/>
      <x:c r="AK175" s="44">
        <x:f t="shared" si="6"/>
        <x:v>-6310</x:v>
      </x:c>
      <x:c r="AL175" s="97">
        <x:v>1</x:v>
      </x:c>
      <x:c r="AM175" s="44">
        <x:f t="shared" si="11"/>
        <x:v>0</x:v>
      </x:c>
      <x:c r="AN175" s="94"/>
      <x:c r="AO175" s="44">
        <x:v>-2965</x:v>
      </x:c>
      <x:c r="AP175" s="94"/>
      <x:c r="AQ175" s="44">
        <x:f t="shared" si="17"/>
        <x:v>59000</x:v>
      </x:c>
      <x:c r="AR175" s="94">
        <x:v>1</x:v>
      </x:c>
      <x:c r="AS175" s="44">
        <x:f t="shared" si="8"/>
        <x:v>0</x:v>
      </x:c>
      <x:c r="AT175" s="94"/>
      <x:c r="AU175" s="44" t="str">
        <x:f t="shared" si="9"/>
        <x:v/>
      </x:c>
      <x:c r="AV175" s="94"/>
      <x:c r="AW175" s="44" t="str">
        <x:f t="shared" si="16"/>
        <x:v/>
      </x:c>
      <x:c r="AX175" s="94"/>
    </x:row>
    <x:row r="176" spans="1:50" s="38" customFormat="1" ht="17.25" customHeight="1">
      <x:c r="A176" s="104"/>
      <x:c r="B176" s="143" t="s">
        <x:v>383</x:v>
      </x:c>
      <x:c r="C176" s="151">
        <x:v>169</x:v>
      </x:c>
      <x:c r="D176" s="137">
        <x:v>3</x:v>
      </x:c>
      <x:c r="E176" s="138" t="s">
        <x:v>65</x:v>
      </x:c>
      <x:c r="F176" s="58">
        <x:f t="shared" si="0"/>
        <x:v>32775</x:v>
      </x:c>
      <x:c r="G176" s="59"/>
      <x:c r="H176" s="59"/>
      <x:c r="I176" s="45"/>
      <x:c r="J176" s="99"/>
      <x:c r="K176" s="157"/>
      <x:c r="L176" s="99"/>
      <x:c r="M176" s="45"/>
      <x:c r="N176" s="99"/>
      <x:c r="O176" s="84"/>
      <x:c r="P176" s="84"/>
      <x:c r="Q176" s="84"/>
      <x:c r="R176" s="44">
        <x:f t="shared" si="1"/>
        <x:v>0</x:v>
      </x:c>
      <x:c r="S176" s="44">
        <x:v>-23600</x:v>
      </x:c>
      <x:c r="T176" s="44"/>
      <x:c r="U176" s="83"/>
      <x:c r="V176" s="90"/>
      <x:c r="W176" s="44">
        <x:f t="shared" si="15"/>
        <x:v>0</x:v>
      </x:c>
      <x:c r="X176" s="94"/>
      <x:c r="Y176" s="93"/>
      <x:c r="Z176" s="44">
        <x:f t="shared" si="3"/>
        <x:v>0</x:v>
      </x:c>
      <x:c r="AA176" s="94"/>
      <x:c r="AB176" s="93"/>
      <x:c r="AC176" s="44">
        <x:f t="shared" si="4"/>
        <x:v>0</x:v>
      </x:c>
      <x:c r="AD176" s="94"/>
      <x:c r="AE176" s="96"/>
      <x:c r="AF176" s="44">
        <x:f t="shared" si="5"/>
        <x:v>7060</x:v>
      </x:c>
      <x:c r="AG176" s="94">
        <x:v>1</x:v>
      </x:c>
      <x:c r="AH176" s="44">
        <x:f t="shared" si="12"/>
        <x:v>18700</x:v>
      </x:c>
      <x:c r="AI176" s="94">
        <x:v>1</x:v>
      </x:c>
      <x:c r="AJ176" s="93"/>
      <x:c r="AK176" s="44">
        <x:f t="shared" si="6"/>
        <x:v>-6310</x:v>
      </x:c>
      <x:c r="AL176" s="97">
        <x:v>1</x:v>
      </x:c>
      <x:c r="AM176" s="44">
        <x:f t="shared" si="11"/>
        <x:v>0</x:v>
      </x:c>
      <x:c r="AN176" s="94"/>
      <x:c r="AO176" s="44">
        <x:v>-22075</x:v>
      </x:c>
      <x:c r="AP176" s="94"/>
      <x:c r="AQ176" s="44">
        <x:f t="shared" si="17"/>
        <x:v>59000</x:v>
      </x:c>
      <x:c r="AR176" s="94">
        <x:v>1</x:v>
      </x:c>
      <x:c r="AS176" s="44">
        <x:f t="shared" si="8"/>
        <x:v>0</x:v>
      </x:c>
      <x:c r="AT176" s="94"/>
      <x:c r="AU176" s="44" t="str">
        <x:f t="shared" si="9"/>
        <x:v/>
      </x:c>
      <x:c r="AV176" s="94"/>
      <x:c r="AW176" s="44" t="str">
        <x:f t="shared" si="16"/>
        <x:v/>
      </x:c>
      <x:c r="AX176" s="94"/>
    </x:row>
    <x:row r="177" spans="1:50" s="38" customFormat="1" ht="17.25" customHeight="1">
      <x:c r="A177" s="104"/>
      <x:c r="B177" s="143" t="s">
        <x:v>399</x:v>
      </x:c>
      <x:c r="C177" s="151">
        <x:v>170</x:v>
      </x:c>
      <x:c r="D177" s="137">
        <x:v>3</x:v>
      </x:c>
      <x:c r="E177" s="138" t="s">
        <x:v>82</x:v>
      </x:c>
      <x:c r="F177" s="58">
        <x:f t="shared" si="0"/>
        <x:v>983305</x:v>
      </x:c>
      <x:c r="G177" s="59"/>
      <x:c r="H177" s="59"/>
      <x:c r="I177" s="45"/>
      <x:c r="J177" s="99"/>
      <x:c r="K177" s="157">
        <x:f>232500+232500+116250</x:f>
        <x:v>581250</x:v>
      </x:c>
      <x:c r="L177" s="99" t="s">
        <x:v>387</x:v>
      </x:c>
      <x:c r="M177" s="45">
        <x:f>97500+97500+48750</x:f>
        <x:v>243750</x:v>
      </x:c>
      <x:c r="N177" s="99" t="s">
        <x:v>387</x:v>
      </x:c>
      <x:c r="O177" s="84"/>
      <x:c r="P177" s="84"/>
      <x:c r="Q177" s="84"/>
      <x:c r="R177" s="44">
        <x:f t="shared" si="1"/>
        <x:v>0</x:v>
      </x:c>
      <x:c r="S177" s="44">
        <x:v>-23600</x:v>
      </x:c>
      <x:c r="T177" s="44"/>
      <x:c r="U177" s="83"/>
      <x:c r="V177" s="90"/>
      <x:c r="W177" s="44">
        <x:f t="shared" si="15"/>
        <x:v>0</x:v>
      </x:c>
      <x:c r="X177" s="94"/>
      <x:c r="Y177" s="93"/>
      <x:c r="Z177" s="44">
        <x:f t="shared" si="3"/>
        <x:v>0</x:v>
      </x:c>
      <x:c r="AA177" s="94"/>
      <x:c r="AB177" s="93"/>
      <x:c r="AC177" s="44">
        <x:f t="shared" si="4"/>
        <x:v>0</x:v>
      </x:c>
      <x:c r="AD177" s="94"/>
      <x:c r="AE177" s="96"/>
      <x:c r="AF177" s="44">
        <x:f t="shared" si="5"/>
        <x:v>7060</x:v>
      </x:c>
      <x:c r="AG177" s="94">
        <x:v>1</x:v>
      </x:c>
      <x:c r="AH177" s="44">
        <x:f t="shared" si="12"/>
        <x:v>18700</x:v>
      </x:c>
      <x:c r="AI177" s="94">
        <x:v>1</x:v>
      </x:c>
      <x:c r="AJ177" s="93"/>
      <x:c r="AK177" s="44">
        <x:v>31990</x:v>
      </x:c>
      <x:c r="AL177" s="97">
        <x:v>1</x:v>
      </x:c>
      <x:c r="AM177" s="44">
        <x:f t="shared" si="11"/>
        <x:v>114200</x:v>
      </x:c>
      <x:c r="AN177" s="94">
        <x:v>1</x:v>
      </x:c>
      <x:c r="AO177" s="44">
        <x:v>-49045</x:v>
      </x:c>
      <x:c r="AP177" s="94"/>
      <x:c r="AQ177" s="44">
        <x:f t="shared" si="17"/>
        <x:v>59000</x:v>
      </x:c>
      <x:c r="AR177" s="94">
        <x:v>1</x:v>
      </x:c>
      <x:c r="AS177" s="44">
        <x:f t="shared" si="8"/>
        <x:v>0</x:v>
      </x:c>
      <x:c r="AT177" s="94"/>
      <x:c r="AU177" s="44" t="str">
        <x:f t="shared" si="9"/>
        <x:v/>
      </x:c>
      <x:c r="AV177" s="94"/>
      <x:c r="AW177" s="44"/>
      <x:c r="AX177" s="94"/>
    </x:row>
    <x:row r="178" spans="1:50" s="38" customFormat="1" ht="17.25" customHeight="1">
      <x:c r="A178" s="104"/>
      <x:c r="B178" s="143" t="s">
        <x:v>284</x:v>
      </x:c>
      <x:c r="C178" s="151">
        <x:v>171</x:v>
      </x:c>
      <x:c r="D178" s="137">
        <x:v>3</x:v>
      </x:c>
      <x:c r="E178" s="138" t="s">
        <x:v>184</x:v>
      </x:c>
      <x:c r="F178" s="58">
        <x:f t="shared" si="0"/>
        <x:v>-4915</x:v>
      </x:c>
      <x:c r="G178" s="59"/>
      <x:c r="H178" s="59"/>
      <x:c r="I178" s="45"/>
      <x:c r="J178" s="99"/>
      <x:c r="K178" s="157"/>
      <x:c r="L178" s="99"/>
      <x:c r="M178" s="45"/>
      <x:c r="N178" s="99"/>
      <x:c r="O178" s="84"/>
      <x:c r="P178" s="84"/>
      <x:c r="Q178" s="84"/>
      <x:c r="R178" s="44">
        <x:f t="shared" si="1"/>
        <x:v>0</x:v>
      </x:c>
      <x:c r="S178" s="44">
        <x:v>-23600</x:v>
      </x:c>
      <x:c r="T178" s="44"/>
      <x:c r="U178" s="83"/>
      <x:c r="V178" s="90"/>
      <x:c r="W178" s="44">
        <x:f t="shared" si="15"/>
        <x:v>0</x:v>
      </x:c>
      <x:c r="X178" s="94"/>
      <x:c r="Y178" s="93"/>
      <x:c r="Z178" s="44">
        <x:f t="shared" si="3"/>
        <x:v>0</x:v>
      </x:c>
      <x:c r="AA178" s="94"/>
      <x:c r="AB178" s="93"/>
      <x:c r="AC178" s="44">
        <x:f t="shared" si="4"/>
        <x:v>0</x:v>
      </x:c>
      <x:c r="AD178" s="94"/>
      <x:c r="AE178" s="96"/>
      <x:c r="AF178" s="44">
        <x:f t="shared" si="5"/>
        <x:v>7060</x:v>
      </x:c>
      <x:c r="AG178" s="94">
        <x:v>1</x:v>
      </x:c>
      <x:c r="AH178" s="44">
        <x:f t="shared" si="12"/>
        <x:v>18700</x:v>
      </x:c>
      <x:c r="AI178" s="94">
        <x:v>1</x:v>
      </x:c>
      <x:c r="AJ178" s="93"/>
      <x:c r="AK178" s="44">
        <x:f t="shared" si="6"/>
        <x:v>-6310</x:v>
      </x:c>
      <x:c r="AL178" s="97">
        <x:v>1</x:v>
      </x:c>
      <x:c r="AM178" s="44">
        <x:f t="shared" si="11"/>
        <x:v>0</x:v>
      </x:c>
      <x:c r="AN178" s="94"/>
      <x:c r="AO178" s="44">
        <x:v>-59765</x:v>
      </x:c>
      <x:c r="AP178" s="94"/>
      <x:c r="AQ178" s="44">
        <x:f t="shared" si="17"/>
        <x:v>59000</x:v>
      </x:c>
      <x:c r="AR178" s="94">
        <x:v>1</x:v>
      </x:c>
      <x:c r="AS178" s="44">
        <x:f t="shared" si="8"/>
        <x:v>0</x:v>
      </x:c>
      <x:c r="AT178" s="94"/>
      <x:c r="AU178" s="44" t="str">
        <x:f t="shared" si="9"/>
        <x:v/>
      </x:c>
      <x:c r="AV178" s="94"/>
      <x:c r="AW178" s="44" t="str">
        <x:f t="shared" si="16"/>
        <x:v/>
      </x:c>
      <x:c r="AX178" s="94"/>
    </x:row>
    <x:row r="179" spans="1:50" s="38" customFormat="1" ht="17.25" customHeight="1">
      <x:c r="A179" s="104"/>
      <x:c r="B179" s="143" t="s">
        <x:v>237</x:v>
      </x:c>
      <x:c r="C179" s="151">
        <x:v>172</x:v>
      </x:c>
      <x:c r="D179" s="137">
        <x:v>3</x:v>
      </x:c>
      <x:c r="E179" s="138" t="s">
        <x:v>134</x:v>
      </x:c>
      <x:c r="F179" s="58">
        <x:f t="shared" si="0"/>
        <x:v>37085</x:v>
      </x:c>
      <x:c r="G179" s="59"/>
      <x:c r="H179" s="59"/>
      <x:c r="I179" s="45"/>
      <x:c r="J179" s="99"/>
      <x:c r="K179" s="157"/>
      <x:c r="L179" s="99"/>
      <x:c r="M179" s="45"/>
      <x:c r="N179" s="99"/>
      <x:c r="O179" s="84"/>
      <x:c r="P179" s="84"/>
      <x:c r="Q179" s="84"/>
      <x:c r="R179" s="44">
        <x:f t="shared" si="1"/>
        <x:v>0</x:v>
      </x:c>
      <x:c r="S179" s="44">
        <x:v>-23600</x:v>
      </x:c>
      <x:c r="T179" s="44"/>
      <x:c r="U179" s="83"/>
      <x:c r="V179" s="90"/>
      <x:c r="W179" s="44">
        <x:f t="shared" si="15"/>
        <x:v>0</x:v>
      </x:c>
      <x:c r="X179" s="94"/>
      <x:c r="Y179" s="93"/>
      <x:c r="Z179" s="44">
        <x:f t="shared" si="3"/>
        <x:v>0</x:v>
      </x:c>
      <x:c r="AA179" s="94"/>
      <x:c r="AB179" s="93"/>
      <x:c r="AC179" s="44">
        <x:f t="shared" si="4"/>
        <x:v>0</x:v>
      </x:c>
      <x:c r="AD179" s="94"/>
      <x:c r="AE179" s="96"/>
      <x:c r="AF179" s="44">
        <x:f t="shared" si="5"/>
        <x:v>7060</x:v>
      </x:c>
      <x:c r="AG179" s="94">
        <x:v>1</x:v>
      </x:c>
      <x:c r="AH179" s="44">
        <x:f t="shared" si="12"/>
        <x:v>18700</x:v>
      </x:c>
      <x:c r="AI179" s="94">
        <x:v>1</x:v>
      </x:c>
      <x:c r="AJ179" s="93"/>
      <x:c r="AK179" s="44">
        <x:f t="shared" si="6"/>
        <x:v>-6310</x:v>
      </x:c>
      <x:c r="AL179" s="97">
        <x:v>1</x:v>
      </x:c>
      <x:c r="AM179" s="44">
        <x:f t="shared" si="11"/>
        <x:v>0</x:v>
      </x:c>
      <x:c r="AN179" s="94"/>
      <x:c r="AO179" s="44">
        <x:v>-17765</x:v>
      </x:c>
      <x:c r="AP179" s="94"/>
      <x:c r="AQ179" s="44">
        <x:f t="shared" si="17"/>
        <x:v>59000</x:v>
      </x:c>
      <x:c r="AR179" s="94">
        <x:v>1</x:v>
      </x:c>
      <x:c r="AS179" s="44">
        <x:f t="shared" si="8"/>
        <x:v>0</x:v>
      </x:c>
      <x:c r="AT179" s="94"/>
      <x:c r="AU179" s="44" t="str">
        <x:f t="shared" si="9"/>
        <x:v/>
      </x:c>
      <x:c r="AV179" s="94"/>
      <x:c r="AW179" s="44" t="str">
        <x:f t="shared" si="16"/>
        <x:v/>
      </x:c>
      <x:c r="AX179" s="94"/>
    </x:row>
    <x:row r="180" spans="1:50" s="38" customFormat="1" ht="17.25" customHeight="1">
      <x:c r="A180" s="104"/>
      <x:c r="B180" s="143" t="s">
        <x:v>266</x:v>
      </x:c>
      <x:c r="C180" s="151">
        <x:v>173</x:v>
      </x:c>
      <x:c r="D180" s="137">
        <x:v>3</x:v>
      </x:c>
      <x:c r="E180" s="138" t="s">
        <x:v>166</x:v>
      </x:c>
      <x:c r="F180" s="58">
        <x:f t="shared" si="0"/>
        <x:v>32775</x:v>
      </x:c>
      <x:c r="G180" s="59"/>
      <x:c r="H180" s="59"/>
      <x:c r="I180" s="45"/>
      <x:c r="J180" s="99"/>
      <x:c r="K180" s="157"/>
      <x:c r="L180" s="99"/>
      <x:c r="M180" s="45"/>
      <x:c r="N180" s="99"/>
      <x:c r="O180" s="84"/>
      <x:c r="P180" s="84"/>
      <x:c r="Q180" s="84"/>
      <x:c r="R180" s="44">
        <x:f t="shared" si="1"/>
        <x:v>0</x:v>
      </x:c>
      <x:c r="S180" s="44">
        <x:v>-23600</x:v>
      </x:c>
      <x:c r="T180" s="44"/>
      <x:c r="U180" s="83"/>
      <x:c r="V180" s="90"/>
      <x:c r="W180" s="44">
        <x:f t="shared" si="15"/>
        <x:v>0</x:v>
      </x:c>
      <x:c r="X180" s="94"/>
      <x:c r="Y180" s="93"/>
      <x:c r="Z180" s="44">
        <x:f t="shared" si="3"/>
        <x:v>0</x:v>
      </x:c>
      <x:c r="AA180" s="94"/>
      <x:c r="AB180" s="93"/>
      <x:c r="AC180" s="44">
        <x:f t="shared" si="4"/>
        <x:v>0</x:v>
      </x:c>
      <x:c r="AD180" s="94"/>
      <x:c r="AE180" s="96"/>
      <x:c r="AF180" s="44">
        <x:f t="shared" si="5"/>
        <x:v>7060</x:v>
      </x:c>
      <x:c r="AG180" s="94">
        <x:v>1</x:v>
      </x:c>
      <x:c r="AH180" s="44">
        <x:f t="shared" si="12"/>
        <x:v>18700</x:v>
      </x:c>
      <x:c r="AI180" s="94">
        <x:v>1</x:v>
      </x:c>
      <x:c r="AJ180" s="93"/>
      <x:c r="AK180" s="44">
        <x:f t="shared" si="6"/>
        <x:v>-6310</x:v>
      </x:c>
      <x:c r="AL180" s="97">
        <x:v>1</x:v>
      </x:c>
      <x:c r="AM180" s="44">
        <x:f t="shared" si="11"/>
        <x:v>0</x:v>
      </x:c>
      <x:c r="AN180" s="94"/>
      <x:c r="AO180" s="44">
        <x:v>-22075</x:v>
      </x:c>
      <x:c r="AP180" s="94"/>
      <x:c r="AQ180" s="44">
        <x:f t="shared" si="17"/>
        <x:v>59000</x:v>
      </x:c>
      <x:c r="AR180" s="94">
        <x:v>1</x:v>
      </x:c>
      <x:c r="AS180" s="44">
        <x:f t="shared" si="8"/>
        <x:v>0</x:v>
      </x:c>
      <x:c r="AT180" s="94"/>
      <x:c r="AU180" s="44" t="str">
        <x:f t="shared" si="9"/>
        <x:v/>
      </x:c>
      <x:c r="AV180" s="94"/>
      <x:c r="AW180" s="44" t="str">
        <x:f t="shared" si="16"/>
        <x:v/>
      </x:c>
      <x:c r="AX180" s="94"/>
    </x:row>
    <x:row r="181" spans="1:50" s="38" customFormat="1" ht="17.25" customHeight="1">
      <x:c r="A181" s="104"/>
      <x:c r="B181" s="143" t="s">
        <x:v>333</x:v>
      </x:c>
      <x:c r="C181" s="151">
        <x:v>174</x:v>
      </x:c>
      <x:c r="D181" s="137">
        <x:v>3</x:v>
      </x:c>
      <x:c r="E181" s="138" t="s">
        <x:v>54</x:v>
      </x:c>
      <x:c r="F181" s="58">
        <x:f t="shared" si="0"/>
        <x:v>39985</x:v>
      </x:c>
      <x:c r="G181" s="59"/>
      <x:c r="H181" s="59"/>
      <x:c r="I181" s="45"/>
      <x:c r="J181" s="99"/>
      <x:c r="K181" s="157"/>
      <x:c r="L181" s="99"/>
      <x:c r="M181" s="45"/>
      <x:c r="N181" s="99"/>
      <x:c r="O181" s="84"/>
      <x:c r="P181" s="84"/>
      <x:c r="Q181" s="84"/>
      <x:c r="R181" s="44">
        <x:f t="shared" si="1"/>
        <x:v>0</x:v>
      </x:c>
      <x:c r="S181" s="44">
        <x:v>-23600</x:v>
      </x:c>
      <x:c r="T181" s="44"/>
      <x:c r="U181" s="83"/>
      <x:c r="V181" s="90"/>
      <x:c r="W181" s="44">
        <x:f t="shared" si="15"/>
        <x:v>0</x:v>
      </x:c>
      <x:c r="X181" s="94"/>
      <x:c r="Y181" s="93"/>
      <x:c r="Z181" s="44">
        <x:f t="shared" si="3"/>
        <x:v>0</x:v>
      </x:c>
      <x:c r="AA181" s="94"/>
      <x:c r="AB181" s="93"/>
      <x:c r="AC181" s="44">
        <x:f t="shared" si="4"/>
        <x:v>0</x:v>
      </x:c>
      <x:c r="AD181" s="94"/>
      <x:c r="AE181" s="96"/>
      <x:c r="AF181" s="44">
        <x:f t="shared" si="5"/>
        <x:v>7060</x:v>
      </x:c>
      <x:c r="AG181" s="94">
        <x:v>1</x:v>
      </x:c>
      <x:c r="AH181" s="44">
        <x:f t="shared" si="12"/>
        <x:v>18700</x:v>
      </x:c>
      <x:c r="AI181" s="94">
        <x:v>1</x:v>
      </x:c>
      <x:c r="AJ181" s="93"/>
      <x:c r="AK181" s="44">
        <x:f t="shared" si="6"/>
        <x:v>-6310</x:v>
      </x:c>
      <x:c r="AL181" s="97">
        <x:v>1</x:v>
      </x:c>
      <x:c r="AM181" s="44">
        <x:f t="shared" si="11"/>
        <x:v>0</x:v>
      </x:c>
      <x:c r="AN181" s="94"/>
      <x:c r="AO181" s="44">
        <x:v>-14865</x:v>
      </x:c>
      <x:c r="AP181" s="94"/>
      <x:c r="AQ181" s="44">
        <x:f t="shared" si="17"/>
        <x:v>59000</x:v>
      </x:c>
      <x:c r="AR181" s="94">
        <x:v>1</x:v>
      </x:c>
      <x:c r="AS181" s="44">
        <x:f t="shared" si="8"/>
        <x:v>0</x:v>
      </x:c>
      <x:c r="AT181" s="94"/>
      <x:c r="AU181" s="44" t="str">
        <x:f t="shared" si="9"/>
        <x:v/>
      </x:c>
      <x:c r="AV181" s="94"/>
      <x:c r="AW181" s="44" t="str">
        <x:f t="shared" si="16"/>
        <x:v/>
      </x:c>
      <x:c r="AX181" s="94"/>
    </x:row>
    <x:row r="182" spans="1:50" s="38" customFormat="1" ht="17.25" customHeight="1">
      <x:c r="A182" s="104"/>
      <x:c r="B182" s="143" t="s">
        <x:v>376</x:v>
      </x:c>
      <x:c r="C182" s="151">
        <x:v>175</x:v>
      </x:c>
      <x:c r="D182" s="137">
        <x:v>3</x:v>
      </x:c>
      <x:c r="E182" s="138" t="s">
        <x:v>178</x:v>
      </x:c>
      <x:c r="F182" s="58">
        <x:f t="shared" si="0"/>
        <x:v>9885</x:v>
      </x:c>
      <x:c r="G182" s="59"/>
      <x:c r="H182" s="59"/>
      <x:c r="I182" s="45"/>
      <x:c r="J182" s="99"/>
      <x:c r="K182" s="157"/>
      <x:c r="L182" s="99"/>
      <x:c r="M182" s="45"/>
      <x:c r="N182" s="99"/>
      <x:c r="O182" s="84"/>
      <x:c r="P182" s="84"/>
      <x:c r="Q182" s="84"/>
      <x:c r="R182" s="44">
        <x:f t="shared" si="1"/>
        <x:v>0</x:v>
      </x:c>
      <x:c r="S182" s="44">
        <x:v>-23600</x:v>
      </x:c>
      <x:c r="T182" s="44"/>
      <x:c r="U182" s="83"/>
      <x:c r="V182" s="90"/>
      <x:c r="W182" s="44">
        <x:f t="shared" si="15"/>
        <x:v>0</x:v>
      </x:c>
      <x:c r="X182" s="94"/>
      <x:c r="Y182" s="93"/>
      <x:c r="Z182" s="44">
        <x:f t="shared" si="3"/>
        <x:v>0</x:v>
      </x:c>
      <x:c r="AA182" s="94"/>
      <x:c r="AB182" s="93"/>
      <x:c r="AC182" s="44">
        <x:f t="shared" si="4"/>
        <x:v>0</x:v>
      </x:c>
      <x:c r="AD182" s="94"/>
      <x:c r="AE182" s="96"/>
      <x:c r="AF182" s="44">
        <x:f t="shared" si="5"/>
        <x:v>7060</x:v>
      </x:c>
      <x:c r="AG182" s="94">
        <x:v>1</x:v>
      </x:c>
      <x:c r="AH182" s="44">
        <x:f t="shared" si="12"/>
        <x:v>18700</x:v>
      </x:c>
      <x:c r="AI182" s="94">
        <x:v>1</x:v>
      </x:c>
      <x:c r="AJ182" s="93"/>
      <x:c r="AK182" s="44">
        <x:f t="shared" si="6"/>
        <x:v>-6310</x:v>
      </x:c>
      <x:c r="AL182" s="97">
        <x:v>1</x:v>
      </x:c>
      <x:c r="AM182" s="44">
        <x:f t="shared" si="11"/>
        <x:v>0</x:v>
      </x:c>
      <x:c r="AN182" s="94"/>
      <x:c r="AO182" s="44">
        <x:v>-44965</x:v>
      </x:c>
      <x:c r="AP182" s="94"/>
      <x:c r="AQ182" s="44">
        <x:f t="shared" si="17"/>
        <x:v>59000</x:v>
      </x:c>
      <x:c r="AR182" s="94">
        <x:v>1</x:v>
      </x:c>
      <x:c r="AS182" s="44">
        <x:f t="shared" si="8"/>
        <x:v>0</x:v>
      </x:c>
      <x:c r="AT182" s="94"/>
      <x:c r="AU182" s="44" t="str">
        <x:f t="shared" si="9"/>
        <x:v/>
      </x:c>
      <x:c r="AV182" s="94"/>
      <x:c r="AW182" s="44" t="str">
        <x:f t="shared" si="16"/>
        <x:v/>
      </x:c>
      <x:c r="AX182" s="94"/>
    </x:row>
    <x:row r="183" spans="1:50" s="38" customFormat="1" ht="17.25" customHeight="1">
      <x:c r="A183" s="104"/>
      <x:c r="B183" s="143" t="s">
        <x:v>391</x:v>
      </x:c>
      <x:c r="C183" s="151">
        <x:v>176</x:v>
      </x:c>
      <x:c r="D183" s="137">
        <x:v>3</x:v>
      </x:c>
      <x:c r="E183" s="138" t="s">
        <x:v>157</x:v>
      </x:c>
      <x:c r="F183" s="58">
        <x:f t="shared" si="0"/>
        <x:v>65925</x:v>
      </x:c>
      <x:c r="G183" s="59"/>
      <x:c r="H183" s="59"/>
      <x:c r="I183" s="45"/>
      <x:c r="J183" s="99"/>
      <x:c r="K183" s="157"/>
      <x:c r="L183" s="99"/>
      <x:c r="M183" s="45"/>
      <x:c r="N183" s="99"/>
      <x:c r="O183" s="84"/>
      <x:c r="P183" s="84"/>
      <x:c r="Q183" s="84"/>
      <x:c r="R183" s="44">
        <x:f t="shared" si="1"/>
        <x:v>0</x:v>
      </x:c>
      <x:c r="S183" s="44">
        <x:v>-23600</x:v>
      </x:c>
      <x:c r="T183" s="44"/>
      <x:c r="U183" s="83"/>
      <x:c r="V183" s="90"/>
      <x:c r="W183" s="44">
        <x:f t="shared" si="15"/>
        <x:v>0</x:v>
      </x:c>
      <x:c r="X183" s="94"/>
      <x:c r="Y183" s="93"/>
      <x:c r="Z183" s="44">
        <x:f t="shared" si="3"/>
        <x:v>0</x:v>
      </x:c>
      <x:c r="AA183" s="94"/>
      <x:c r="AB183" s="93"/>
      <x:c r="AC183" s="44">
        <x:f t="shared" si="4"/>
        <x:v>0</x:v>
      </x:c>
      <x:c r="AD183" s="94"/>
      <x:c r="AE183" s="96"/>
      <x:c r="AF183" s="44">
        <x:f t="shared" si="5"/>
        <x:v>7060</x:v>
      </x:c>
      <x:c r="AG183" s="94">
        <x:v>1</x:v>
      </x:c>
      <x:c r="AH183" s="44">
        <x:f t="shared" si="12"/>
        <x:v>18700</x:v>
      </x:c>
      <x:c r="AI183" s="94">
        <x:v>1</x:v>
      </x:c>
      <x:c r="AJ183" s="93"/>
      <x:c r="AK183" s="44">
        <x:f t="shared" si="6"/>
        <x:v>-6310</x:v>
      </x:c>
      <x:c r="AL183" s="97">
        <x:v>1</x:v>
      </x:c>
      <x:c r="AM183" s="44">
        <x:f t="shared" si="11"/>
        <x:v>0</x:v>
      </x:c>
      <x:c r="AN183" s="94"/>
      <x:c r="AO183" s="44">
        <x:v>11075</x:v>
      </x:c>
      <x:c r="AP183" s="94"/>
      <x:c r="AQ183" s="44">
        <x:f t="shared" si="17"/>
        <x:v>59000</x:v>
      </x:c>
      <x:c r="AR183" s="94">
        <x:v>1</x:v>
      </x:c>
      <x:c r="AS183" s="44">
        <x:f t="shared" si="8"/>
        <x:v>0</x:v>
      </x:c>
      <x:c r="AT183" s="94"/>
      <x:c r="AU183" s="44" t="str">
        <x:f t="shared" si="9"/>
        <x:v/>
      </x:c>
      <x:c r="AV183" s="94"/>
      <x:c r="AW183" s="44" t="str">
        <x:f t="shared" si="16"/>
        <x:v/>
      </x:c>
      <x:c r="AX183" s="94"/>
    </x:row>
    <x:row r="184" spans="1:50" s="38" customFormat="1" ht="17.25" customHeight="1">
      <x:c r="A184" s="104"/>
      <x:c r="B184" s="143" t="s">
        <x:v>366</x:v>
      </x:c>
      <x:c r="C184" s="151">
        <x:v>177</x:v>
      </x:c>
      <x:c r="D184" s="137">
        <x:v>3</x:v>
      </x:c>
      <x:c r="E184" s="138" t="s">
        <x:v>153</x:v>
      </x:c>
      <x:c r="F184" s="58">
        <x:f t="shared" si="0"/>
        <x:v>-17015</x:v>
      </x:c>
      <x:c r="G184" s="59"/>
      <x:c r="H184" s="59"/>
      <x:c r="I184" s="45"/>
      <x:c r="J184" s="99"/>
      <x:c r="K184" s="157"/>
      <x:c r="L184" s="99"/>
      <x:c r="M184" s="45"/>
      <x:c r="N184" s="99"/>
      <x:c r="O184" s="84"/>
      <x:c r="P184" s="84"/>
      <x:c r="Q184" s="84"/>
      <x:c r="R184" s="44">
        <x:f t="shared" si="1"/>
        <x:v>0</x:v>
      </x:c>
      <x:c r="S184" s="44">
        <x:v>-23600</x:v>
      </x:c>
      <x:c r="T184" s="44"/>
      <x:c r="U184" s="83"/>
      <x:c r="V184" s="90"/>
      <x:c r="W184" s="44">
        <x:f t="shared" si="15"/>
        <x:v>0</x:v>
      </x:c>
      <x:c r="X184" s="94"/>
      <x:c r="Y184" s="93"/>
      <x:c r="Z184" s="44">
        <x:f t="shared" si="3"/>
        <x:v>0</x:v>
      </x:c>
      <x:c r="AA184" s="94"/>
      <x:c r="AB184" s="93"/>
      <x:c r="AC184" s="44">
        <x:f t="shared" si="4"/>
        <x:v>0</x:v>
      </x:c>
      <x:c r="AD184" s="94"/>
      <x:c r="AE184" s="96"/>
      <x:c r="AF184" s="44">
        <x:f t="shared" si="5"/>
        <x:v>7060</x:v>
      </x:c>
      <x:c r="AG184" s="94">
        <x:v>1</x:v>
      </x:c>
      <x:c r="AH184" s="44">
        <x:v>25130</x:v>
      </x:c>
      <x:c r="AI184" s="94">
        <x:v>1</x:v>
      </x:c>
      <x:c r="AJ184" s="93"/>
      <x:c r="AK184" s="44">
        <x:f t="shared" si="6"/>
        <x:v>-6310</x:v>
      </x:c>
      <x:c r="AL184" s="97">
        <x:v>1</x:v>
      </x:c>
      <x:c r="AM184" s="44">
        <x:f t="shared" si="11"/>
        <x:v>0</x:v>
      </x:c>
      <x:c r="AN184" s="94"/>
      <x:c r="AO184" s="44">
        <x:v>-78295</x:v>
      </x:c>
      <x:c r="AP184" s="94"/>
      <x:c r="AQ184" s="44">
        <x:f t="shared" si="17"/>
        <x:v>59000</x:v>
      </x:c>
      <x:c r="AR184" s="94">
        <x:v>1</x:v>
      </x:c>
      <x:c r="AS184" s="44">
        <x:f t="shared" si="8"/>
        <x:v>0</x:v>
      </x:c>
      <x:c r="AT184" s="94"/>
      <x:c r="AU184" s="44" t="str">
        <x:f t="shared" si="9"/>
        <x:v/>
      </x:c>
      <x:c r="AV184" s="94"/>
      <x:c r="AW184" s="44" t="str">
        <x:f t="shared" si="16"/>
        <x:v/>
      </x:c>
      <x:c r="AX184" s="94"/>
    </x:row>
    <x:row r="185" spans="1:50" s="38" customFormat="1" ht="17.25" customHeight="1">
      <x:c r="A185" s="104"/>
      <x:c r="B185" s="143" t="s">
        <x:v>280</x:v>
      </x:c>
      <x:c r="C185" s="151">
        <x:v>178</x:v>
      </x:c>
      <x:c r="D185" s="137">
        <x:v>3</x:v>
      </x:c>
      <x:c r="E185" s="138" t="s">
        <x:v>41</x:v>
      </x:c>
      <x:c r="F185" s="58">
        <x:f t="shared" si="0"/>
        <x:v>-33645</x:v>
      </x:c>
      <x:c r="G185" s="59"/>
      <x:c r="H185" s="59"/>
      <x:c r="I185" s="45"/>
      <x:c r="J185" s="99"/>
      <x:c r="K185" s="157"/>
      <x:c r="L185" s="99"/>
      <x:c r="M185" s="45"/>
      <x:c r="N185" s="99"/>
      <x:c r="O185" s="84"/>
      <x:c r="P185" s="84"/>
      <x:c r="Q185" s="84"/>
      <x:c r="R185" s="44">
        <x:f t="shared" si="1"/>
        <x:v>0</x:v>
      </x:c>
      <x:c r="S185" s="44">
        <x:v>-23600</x:v>
      </x:c>
      <x:c r="T185" s="44"/>
      <x:c r="U185" s="83"/>
      <x:c r="V185" s="90"/>
      <x:c r="W185" s="44">
        <x:f t="shared" si="15"/>
        <x:v>0</x:v>
      </x:c>
      <x:c r="X185" s="94"/>
      <x:c r="Y185" s="93"/>
      <x:c r="Z185" s="44">
        <x:v>0</x:v>
      </x:c>
      <x:c r="AA185" s="94"/>
      <x:c r="AB185" s="93"/>
      <x:c r="AC185" s="44">
        <x:f t="shared" si="4"/>
        <x:v>0</x:v>
      </x:c>
      <x:c r="AD185" s="94"/>
      <x:c r="AE185" s="96"/>
      <x:c r="AF185" s="44">
        <x:f>$AF$3*AG185</x:f>
        <x:v>7060</x:v>
      </x:c>
      <x:c r="AG185" s="94">
        <x:v>1</x:v>
      </x:c>
      <x:c r="AH185" s="44">
        <x:f t="shared" si="12"/>
        <x:v>18700</x:v>
      </x:c>
      <x:c r="AI185" s="94">
        <x:v>1</x:v>
      </x:c>
      <x:c r="AJ185" s="93"/>
      <x:c r="AK185" s="44">
        <x:f t="shared" si="6"/>
        <x:v>-6310</x:v>
      </x:c>
      <x:c r="AL185" s="97">
        <x:v>1</x:v>
      </x:c>
      <x:c r="AM185" s="44">
        <x:f t="shared" si="11"/>
        <x:v>0</x:v>
      </x:c>
      <x:c r="AN185" s="94"/>
      <x:c r="AO185" s="44">
        <x:v>-88495</x:v>
      </x:c>
      <x:c r="AP185" s="94"/>
      <x:c r="AQ185" s="44">
        <x:f t="shared" si="17"/>
        <x:v>59000</x:v>
      </x:c>
      <x:c r="AR185" s="94">
        <x:v>1</x:v>
      </x:c>
      <x:c r="AS185" s="44">
        <x:f t="shared" si="8"/>
        <x:v>0</x:v>
      </x:c>
      <x:c r="AT185" s="94"/>
      <x:c r="AU185" s="44" t="str">
        <x:f t="shared" si="9"/>
        <x:v/>
      </x:c>
      <x:c r="AV185" s="94"/>
      <x:c r="AW185" s="44" t="str">
        <x:f t="shared" si="16"/>
        <x:v/>
      </x:c>
      <x:c r="AX185" s="94"/>
    </x:row>
    <x:row r="186" spans="1:51" s="88" customFormat="1" ht="18" customHeight="1">
      <x:c r="A186" s="19"/>
      <x:c r="B186" s="144"/>
      <x:c r="C186" s="60"/>
      <x:c r="D186" s="61"/>
      <x:c r="E186" s="61"/>
      <x:c r="F186" s="106">
        <x:f>SUM(F8:F185)</x:f>
        <x:v>17692705</x:v>
      </x:c>
      <x:c r="G186" s="85"/>
      <x:c r="H186" s="85"/>
      <x:c r="I186" s="86">
        <x:f>SUM(I67:I185)</x:f>
        <x:v>4434100</x:v>
      </x:c>
      <x:c r="J186" s="91"/>
      <x:c r="K186" s="86">
        <x:f>SUM(K67:K185)</x:f>
        <x:v>2790000</x:v>
      </x:c>
      <x:c r="L186" s="91"/>
      <x:c r="M186" s="86">
        <x:f>SUM(M67:M185)</x:f>
        <x:v>1170000</x:v>
      </x:c>
      <x:c r="N186" s="91"/>
      <x:c r="O186" s="86">
        <x:f t="shared" ref="O186:R186" si="19">SUM(O67:O185)</x:f>
        <x:v>0</x:v>
      </x:c>
      <x:c r="P186" s="86">
        <x:f t="shared" si="19"/>
        <x:v>0</x:v>
      </x:c>
      <x:c r="Q186" s="86">
        <x:f t="shared" si="19"/>
        <x:v>0</x:v>
      </x:c>
      <x:c r="R186" s="86">
        <x:f t="shared" si="19"/>
        <x:v>0</x:v>
      </x:c>
      <x:c r="S186" s="86">
        <x:f>SUM(S8:S185)</x:f>
        <x:v>-2690400</x:v>
      </x:c>
      <x:c r="T186" s="86">
        <x:f>SUM(T8:T185)</x:f>
        <x:v>0</x:v>
      </x:c>
      <x:c r="U186" s="86">
        <x:f>SUM(U8:U185)</x:f>
        <x:v>0</x:v>
      </x:c>
      <x:c r="V186" s="91"/>
      <x:c r="W186" s="86">
        <x:f>SUM(W67:W185)</x:f>
        <x:v>0</x:v>
      </x:c>
      <x:c r="X186" s="95">
        <x:f>SUM(X67:X185)</x:f>
        <x:v>0</x:v>
      </x:c>
      <x:c r="Y186" s="95"/>
      <x:c r="Z186" s="86">
        <x:f>SUM(Z8:Z185)</x:f>
        <x:v>105000</x:v>
      </x:c>
      <x:c r="AA186" s="95">
        <x:f>SUM(AA8:AA185)</x:f>
        <x:v>7</x:v>
      </x:c>
      <x:c r="AB186" s="95"/>
      <x:c r="AC186" s="86">
        <x:f>SUM(AC8:AC185)</x:f>
        <x:v>0</x:v>
      </x:c>
      <x:c r="AD186" s="95">
        <x:f>SUM(AD8:AD185)</x:f>
        <x:v>0</x:v>
      </x:c>
      <x:c r="AE186" s="95"/>
      <x:c r="AF186" s="86">
        <x:f>SUM(AF8:AF185)</x:f>
        <x:v>1249620</x:v>
      </x:c>
      <x:c r="AG186" s="95">
        <x:f>SUM(AG8:AG185)</x:f>
        <x:v>177</x:v>
      </x:c>
      <x:c r="AH186" s="86">
        <x:f>SUM(AH8:AH185)</x:f>
        <x:v>3438500</x:v>
      </x:c>
      <x:c r="AI186" s="95">
        <x:f>SUM(AI8:AI185)</x:f>
        <x:v>177</x:v>
      </x:c>
      <x:c r="AJ186" s="95"/>
      <x:c r="AK186" s="86">
        <x:f>SUM(AK8:AK185)</x:f>
        <x:v>-804860</x:v>
      </x:c>
      <x:c r="AL186" s="95"/>
      <x:c r="AM186" s="86">
        <x:f>SUM(AM8:AM185)</x:f>
        <x:v>571000</x:v>
      </x:c>
      <x:c r="AN186" s="95">
        <x:f>SUM(AN8:AN185)</x:f>
        <x:v>5</x:v>
      </x:c>
      <x:c r="AO186" s="86">
        <x:f>SUM(AO8:AO185)</x:f>
        <x:v>-463255</x:v>
      </x:c>
      <x:c r="AP186" s="95">
        <x:f>SUM(AP67:AP185)</x:f>
        <x:v>0</x:v>
      </x:c>
      <x:c r="AQ186" s="86">
        <x:f>SUM(AQ8:AQ185)</x:f>
        <x:v>3363000</x:v>
      </x:c>
      <x:c r="AR186" s="95">
        <x:f>SUM(AR128:AR185)</x:f>
        <x:v>57</x:v>
      </x:c>
      <x:c r="AS186" s="86">
        <x:f>SUM(AS8:AS185)</x:f>
        <x:v>0</x:v>
      </x:c>
      <x:c r="AT186" s="95">
        <x:f>SUM(AT8:AT185)</x:f>
        <x:v>0</x:v>
      </x:c>
      <x:c r="AU186" s="86">
        <x:f>SUM(AU8:AU185)</x:f>
        <x:v>0</x:v>
      </x:c>
      <x:c r="AV186" s="95">
        <x:f>SUM(AV8:AV185)</x:f>
        <x:v>0</x:v>
      </x:c>
      <x:c r="AW186" s="86">
        <x:v>0</x:v>
      </x:c>
      <x:c r="AX186" s="95">
        <x:v>0</x:v>
      </x:c>
      <x:c r="AY186" s="87"/>
    </x:row>
    <x:row r="187" spans="2:51">
      <x:c r="B187" s="145"/>
      <x:c r="C187" s="62"/>
      <x:c r="D187" s="62"/>
      <x:c r="E187" s="62"/>
      <x:c r="F187" s="63"/>
      <x:c r="G187" s="64"/>
      <x:c r="H187" s="64"/>
      <x:c r="I187" s="64"/>
      <x:c r="J187" s="64"/>
      <x:c r="K187" s="64"/>
      <x:c r="L187" s="64"/>
      <x:c r="M187" s="64"/>
      <x:c r="N187" s="100"/>
      <x:c r="O187" s="64"/>
      <x:c r="P187" s="64"/>
      <x:c r="Q187" s="64"/>
      <x:c r="R187" s="64"/>
      <x:c r="S187" s="64"/>
      <x:c r="T187" s="64"/>
      <x:c r="U187" s="64"/>
      <x:c r="V187" s="64"/>
      <x:c r="W187" s="65"/>
      <x:c r="X187" s="66"/>
      <x:c r="Y187" s="66"/>
      <x:c r="Z187" s="67"/>
      <x:c r="AA187" s="68"/>
      <x:c r="AB187" s="68"/>
      <x:c r="AC187" s="64"/>
      <x:c r="AD187" s="69"/>
      <x:c r="AE187" s="69"/>
      <x:c r="AF187" s="67"/>
      <x:c r="AG187" s="70"/>
      <x:c r="AH187" s="64"/>
      <x:c r="AI187" s="71"/>
      <x:c r="AJ187" s="71"/>
      <x:c r="AK187" s="64"/>
      <x:c r="AL187" s="71"/>
      <x:c r="AM187" s="64"/>
      <x:c r="AN187" s="71"/>
      <x:c r="AO187" s="64"/>
      <x:c r="AP187" s="71"/>
      <x:c r="AQ187" s="64"/>
      <x:c r="AR187" s="71"/>
      <x:c r="AS187" s="67"/>
      <x:c r="AT187" s="68"/>
      <x:c r="AU187" s="64"/>
      <x:c r="AV187" s="71"/>
      <x:c r="AW187" s="64"/>
      <x:c r="AX187" s="71"/>
      <x:c r="AY187" s="62"/>
    </x:row>
    <x:row r="188" spans="2:51" ht="13.199999999999999">
      <x:c r="B188" s="146" t="str">
        <x:f>B6</x:f>
        <x:v>학생
주민등록번호
뒷자리</x:v>
      </x:c>
      <x:c r="C188" s="72" t="str">
        <x:f t="shared" ref="C188:AW188" si="20">C6</x:f>
        <x:v>No.</x:v>
      </x:c>
      <x:c r="D188" s="72" t="str">
        <x:f t="shared" si="20"/>
        <x:v>학년</x:v>
      </x:c>
      <x:c r="E188" s="72" t="str">
        <x:f t="shared" si="20"/>
        <x:v>학생명</x:v>
      </x:c>
      <x:c r="F188" s="72" t="str">
        <x:f t="shared" si="20"/>
        <x:v>총계</x:v>
      </x:c>
      <x:c r="G188" s="72" t="str">
        <x:f t="shared" si="20"/>
        <x:v>기준</x:v>
      </x:c>
      <x:c r="H188" s="72" t="str">
        <x:f t="shared" si="20"/>
        <x:v>금액</x:v>
      </x:c>
      <x:c r="I188" s="72" t="str">
        <x:f t="shared" si="20"/>
        <x:v>미납금</x:v>
      </x:c>
      <x:c r="J188" s="72"/>
      <x:c r="K188" s="72"/>
      <x:c r="L188" s="72"/>
      <x:c r="M188" s="72"/>
      <x:c r="N188" s="72"/>
      <x:c r="O188" s="72" t="str">
        <x:f t="shared" si="20"/>
        <x:v>선입금</x:v>
      </x:c>
      <x:c r="P188" s="72"/>
      <x:c r="Q188" s="72"/>
      <x:c r="R188" s="72" t="str">
        <x:f t="shared" si="20"/>
        <x:v>4사분기</x:v>
      </x:c>
      <x:c r="S188" s="72"/>
      <x:c r="T188" s="72">
        <x:f t="shared" si="20"/>
        <x:v>0</x:v>
      </x:c>
      <x:c r="U188" s="72" t="str">
        <x:f t="shared" si="20"/>
        <x:v>장학금 차감</x:v>
      </x:c>
      <x:c r="V188" s="72"/>
      <x:c r="W188" s="72">
        <x:f t="shared" si="20"/>
        <x:v>0</x:v>
      </x:c>
      <x:c r="X188" s="72"/>
      <x:c r="Y188" s="72"/>
      <x:c r="Z188" s="72" t="str">
        <x:f t="shared" si="20"/>
        <x:v>우유급식비</x:v>
      </x:c>
      <x:c r="AA188" s="72"/>
      <x:c r="AB188" s="72"/>
      <x:c r="AC188" s="72" t="str">
        <x:f t="shared" si="20"/>
        <x:v>태권도비</x:v>
      </x:c>
      <x:c r="AD188" s="72"/>
      <x:c r="AE188" s="72"/>
      <x:c r="AF188" s="72" t="str">
        <x:f t="shared" si="20"/>
        <x:v>구강검진비</x:v>
      </x:c>
      <x:c r="AG188" s="72"/>
      <x:c r="AH188" s="72" t="str">
        <x:f t="shared" si="20"/>
        <x:v>건강검진비</x:v>
      </x:c>
      <x:c r="AI188" s="72"/>
      <x:c r="AJ188" s="72"/>
      <x:c r="AK188" s="72" t="str">
        <x:f t="shared" si="20"/>
        <x:v>현장체험학습비</x:v>
      </x:c>
      <x:c r="AL188" s="72"/>
      <x:c r="AM188" s="72" t="str">
        <x:f t="shared" si="20"/>
        <x:v>졸업여행비</x:v>
      </x:c>
      <x:c r="AN188" s="72"/>
      <x:c r="AO188" s="72" t="str">
        <x:f t="shared" si="20"/>
        <x:v>교재비정산</x:v>
      </x:c>
      <x:c r="AP188" s="72"/>
      <x:c r="AQ188" s="72" t="str">
        <x:f t="shared" si="20"/>
        <x:v>졸업앨범비</x:v>
      </x:c>
      <x:c r="AR188" s="72"/>
      <x:c r="AS188" s="72">
        <x:f t="shared" si="20"/>
        <x:v>0</x:v>
      </x:c>
      <x:c r="AT188" s="72"/>
      <x:c r="AU188" s="72">
        <x:f t="shared" si="20"/>
        <x:v>0</x:v>
      </x:c>
      <x:c r="AV188" s="72"/>
      <x:c r="AW188" s="72" t="str">
        <x:f t="shared" si="20"/>
        <x:v>-</x:v>
      </x:c>
      <x:c r="AX188" s="72"/>
      <x:c r="AY188" s="62"/>
    </x:row>
    <x:row r="189" spans="2:51">
      <x:c r="B189" s="147"/>
      <x:c r="C189" s="73"/>
      <x:c r="D189" s="73"/>
      <x:c r="E189" s="73"/>
      <x:c r="F189" s="74"/>
      <x:c r="G189" s="75"/>
      <x:c r="H189" s="75"/>
      <x:c r="I189" s="76" t="s">
        <x:v>205</x:v>
      </x:c>
      <x:c r="J189" s="76"/>
      <x:c r="K189" s="76"/>
      <x:c r="L189" s="76"/>
      <x:c r="M189" s="76" t="s">
        <x:v>13</x:v>
      </x:c>
      <x:c r="N189" s="78" t="str">
        <x:f>N7</x:f>
        <x:v>미납메모</x:v>
      </x:c>
      <x:c r="O189" s="76" t="s">
        <x:v>205</x:v>
      </x:c>
      <x:c r="P189" s="76"/>
      <x:c r="Q189" s="76" t="s">
        <x:v>13</x:v>
      </x:c>
      <x:c r="R189" s="76" t="s">
        <x:v>205</x:v>
      </x:c>
      <x:c r="S189" s="76" t="s">
        <x:v>201</x:v>
      </x:c>
      <x:c r="T189" s="76" t="s">
        <x:v>13</x:v>
      </x:c>
      <x:c r="U189" s="75"/>
      <x:c r="V189" s="75"/>
      <x:c r="W189" s="77"/>
      <x:c r="X189" s="78"/>
      <x:c r="Y189" s="78"/>
      <x:c r="Z189" s="77"/>
      <x:c r="AA189" s="78"/>
      <x:c r="AB189" s="78"/>
      <x:c r="AC189" s="79"/>
      <x:c r="AD189" s="80"/>
      <x:c r="AE189" s="80"/>
      <x:c r="AF189" s="77"/>
      <x:c r="AG189" s="81"/>
      <x:c r="AH189" s="79"/>
      <x:c r="AI189" s="82"/>
      <x:c r="AJ189" s="82"/>
      <x:c r="AK189" s="79"/>
      <x:c r="AL189" s="82"/>
      <x:c r="AM189" s="79"/>
      <x:c r="AN189" s="82"/>
      <x:c r="AO189" s="79"/>
      <x:c r="AP189" s="82"/>
      <x:c r="AQ189" s="79"/>
      <x:c r="AR189" s="82"/>
      <x:c r="AS189" s="77"/>
      <x:c r="AT189" s="78"/>
      <x:c r="AU189" s="79"/>
      <x:c r="AV189" s="82"/>
      <x:c r="AW189" s="79"/>
      <x:c r="AX189" s="82"/>
      <x:c r="AY189" s="62"/>
    </x:row>
    <x:row r="190" spans="5:50">
      <x:c r="E190" s="15"/>
      <x:c r="F190" s="53"/>
      <x:c r="W190" s="47"/>
      <x:c r="X190" s="48"/>
      <x:c r="Y190" s="48"/>
      <x:c r="Z190" s="49"/>
      <x:c r="AA190" s="50"/>
      <x:c r="AB190" s="50"/>
      <x:c r="AC190" s="46"/>
      <x:c r="AD190" s="51"/>
      <x:c r="AE190" s="51"/>
      <x:c r="AF190" s="49"/>
      <x:c r="AG190" s="52"/>
      <x:c r="AH190" s="46"/>
      <x:c r="AI190" s="33"/>
      <x:c r="AJ190" s="33"/>
      <x:c r="AK190" s="46"/>
      <x:c r="AL190" s="33"/>
      <x:c r="AM190" s="46"/>
      <x:c r="AN190" s="33"/>
      <x:c r="AO190" s="46"/>
      <x:c r="AP190" s="33"/>
      <x:c r="AQ190" s="46"/>
      <x:c r="AR190" s="33"/>
      <x:c r="AS190" s="49"/>
      <x:c r="AT190" s="50"/>
      <x:c r="AU190" s="46"/>
      <x:c r="AV190" s="33"/>
      <x:c r="AW190" s="46"/>
      <x:c r="AX190" s="33"/>
    </x:row>
    <x:row r="191" spans="5:50">
      <x:c r="E191" s="15"/>
      <x:c r="F191" s="53"/>
      <x:c r="R191" s="54"/>
      <x:c r="S191" s="54"/>
      <x:c r="W191" s="47"/>
      <x:c r="X191" s="48"/>
      <x:c r="Y191" s="48"/>
      <x:c r="Z191" s="49"/>
      <x:c r="AA191" s="50"/>
      <x:c r="AB191" s="50"/>
      <x:c r="AC191" s="46"/>
      <x:c r="AD191" s="51"/>
      <x:c r="AE191" s="51"/>
      <x:c r="AF191" s="49"/>
      <x:c r="AG191" s="52"/>
      <x:c r="AH191" s="46"/>
      <x:c r="AI191" s="33"/>
      <x:c r="AJ191" s="33"/>
      <x:c r="AK191" s="46"/>
      <x:c r="AL191" s="33"/>
      <x:c r="AM191" s="46"/>
      <x:c r="AN191" s="33"/>
      <x:c r="AO191" s="46"/>
      <x:c r="AP191" s="33"/>
      <x:c r="AQ191" s="46"/>
      <x:c r="AR191" s="33"/>
      <x:c r="AS191" s="49"/>
      <x:c r="AT191" s="50"/>
      <x:c r="AU191" s="46"/>
      <x:c r="AV191" s="33"/>
      <x:c r="AW191" s="46"/>
      <x:c r="AX191" s="33"/>
    </x:row>
    <x:row r="192" spans="5:50">
      <x:c r="E192" s="15"/>
      <x:c r="F192" s="53"/>
      <x:c r="W192" s="47"/>
      <x:c r="X192" s="48"/>
      <x:c r="Y192" s="48"/>
      <x:c r="Z192" s="49"/>
      <x:c r="AA192" s="50"/>
      <x:c r="AB192" s="50"/>
      <x:c r="AC192" s="46"/>
      <x:c r="AD192" s="51"/>
      <x:c r="AE192" s="51"/>
      <x:c r="AF192" s="49"/>
      <x:c r="AG192" s="52"/>
      <x:c r="AH192" s="46"/>
      <x:c r="AI192" s="33"/>
      <x:c r="AJ192" s="33"/>
      <x:c r="AK192" s="46"/>
      <x:c r="AL192" s="33"/>
      <x:c r="AM192" s="46"/>
      <x:c r="AN192" s="33"/>
      <x:c r="AO192" s="46"/>
      <x:c r="AP192" s="33"/>
      <x:c r="AQ192" s="46"/>
      <x:c r="AR192" s="33"/>
      <x:c r="AS192" s="49"/>
      <x:c r="AT192" s="50"/>
      <x:c r="AU192" s="46"/>
      <x:c r="AV192" s="33"/>
      <x:c r="AW192" s="46"/>
      <x:c r="AX192" s="33"/>
    </x:row>
    <x:row r="193" spans="5:50">
      <x:c r="E193" s="15"/>
      <x:c r="F193" s="53"/>
      <x:c r="W193" s="47"/>
      <x:c r="X193" s="48"/>
      <x:c r="Y193" s="48"/>
      <x:c r="Z193" s="49"/>
      <x:c r="AA193" s="50"/>
      <x:c r="AB193" s="50"/>
      <x:c r="AC193" s="46"/>
      <x:c r="AD193" s="51"/>
      <x:c r="AE193" s="51"/>
      <x:c r="AF193" s="49"/>
      <x:c r="AG193" s="52"/>
      <x:c r="AH193" s="46"/>
      <x:c r="AI193" s="33"/>
      <x:c r="AJ193" s="33"/>
      <x:c r="AK193" s="46"/>
      <x:c r="AL193" s="33"/>
      <x:c r="AM193" s="46"/>
      <x:c r="AN193" s="33"/>
      <x:c r="AO193" s="46"/>
      <x:c r="AP193" s="33"/>
      <x:c r="AQ193" s="46"/>
      <x:c r="AR193" s="33"/>
      <x:c r="AS193" s="49"/>
      <x:c r="AT193" s="50"/>
      <x:c r="AU193" s="46"/>
      <x:c r="AV193" s="33"/>
      <x:c r="AW193" s="46"/>
      <x:c r="AX193" s="33"/>
    </x:row>
    <x:row r="194" spans="5:50">
      <x:c r="E194" s="15"/>
      <x:c r="F194" s="53"/>
      <x:c r="W194" s="47"/>
      <x:c r="X194" s="48"/>
      <x:c r="Y194" s="48"/>
      <x:c r="Z194" s="49"/>
      <x:c r="AA194" s="50"/>
      <x:c r="AB194" s="50"/>
      <x:c r="AC194" s="46"/>
      <x:c r="AD194" s="51"/>
      <x:c r="AE194" s="51"/>
      <x:c r="AF194" s="49"/>
      <x:c r="AG194" s="52"/>
      <x:c r="AH194" s="46"/>
      <x:c r="AI194" s="33"/>
      <x:c r="AJ194" s="33"/>
      <x:c r="AK194" s="46"/>
      <x:c r="AL194" s="33"/>
      <x:c r="AM194" s="46"/>
      <x:c r="AN194" s="33"/>
      <x:c r="AO194" s="46"/>
      <x:c r="AP194" s="33"/>
      <x:c r="AQ194" s="46"/>
      <x:c r="AR194" s="33"/>
      <x:c r="AS194" s="49"/>
      <x:c r="AT194" s="50"/>
      <x:c r="AU194" s="46"/>
      <x:c r="AV194" s="33"/>
      <x:c r="AW194" s="46"/>
      <x:c r="AX194" s="33"/>
    </x:row>
    <x:row r="195" spans="5:50">
      <x:c r="E195" s="15"/>
      <x:c r="F195" s="53"/>
      <x:c r="W195" s="47"/>
      <x:c r="X195" s="48"/>
      <x:c r="Y195" s="48"/>
      <x:c r="Z195" s="49"/>
      <x:c r="AA195" s="50"/>
      <x:c r="AB195" s="50"/>
      <x:c r="AC195" s="46"/>
      <x:c r="AD195" s="51"/>
      <x:c r="AE195" s="51"/>
      <x:c r="AF195" s="49"/>
      <x:c r="AG195" s="52"/>
      <x:c r="AH195" s="46"/>
      <x:c r="AI195" s="33"/>
      <x:c r="AJ195" s="33"/>
      <x:c r="AK195" s="46"/>
      <x:c r="AL195" s="33"/>
      <x:c r="AM195" s="46"/>
      <x:c r="AN195" s="33"/>
      <x:c r="AO195" s="46"/>
      <x:c r="AP195" s="33"/>
      <x:c r="AQ195" s="46"/>
      <x:c r="AR195" s="33"/>
      <x:c r="AS195" s="49"/>
      <x:c r="AT195" s="50"/>
      <x:c r="AU195" s="46"/>
      <x:c r="AV195" s="33"/>
      <x:c r="AW195" s="46"/>
      <x:c r="AX195" s="33"/>
    </x:row>
    <x:row r="196" spans="5:50">
      <x:c r="E196" s="15"/>
      <x:c r="F196" s="53"/>
      <x:c r="W196" s="47"/>
      <x:c r="X196" s="48"/>
      <x:c r="Y196" s="48"/>
      <x:c r="Z196" s="49"/>
      <x:c r="AA196" s="50"/>
      <x:c r="AB196" s="50"/>
      <x:c r="AC196" s="46"/>
      <x:c r="AD196" s="51"/>
      <x:c r="AE196" s="51"/>
      <x:c r="AF196" s="49"/>
      <x:c r="AG196" s="52"/>
      <x:c r="AH196" s="46"/>
      <x:c r="AI196" s="33"/>
      <x:c r="AJ196" s="33"/>
      <x:c r="AK196" s="46"/>
      <x:c r="AL196" s="33"/>
      <x:c r="AM196" s="46"/>
      <x:c r="AN196" s="33"/>
      <x:c r="AO196" s="46"/>
      <x:c r="AP196" s="33"/>
      <x:c r="AQ196" s="46"/>
      <x:c r="AR196" s="33"/>
      <x:c r="AS196" s="49"/>
      <x:c r="AT196" s="50"/>
      <x:c r="AU196" s="46"/>
      <x:c r="AV196" s="33"/>
      <x:c r="AW196" s="46"/>
      <x:c r="AX196" s="33"/>
    </x:row>
    <x:row r="197" spans="5:50">
      <x:c r="E197" s="15"/>
      <x:c r="F197" s="53"/>
      <x:c r="W197" s="47"/>
      <x:c r="X197" s="48"/>
      <x:c r="Y197" s="48"/>
      <x:c r="Z197" s="49"/>
      <x:c r="AA197" s="50"/>
      <x:c r="AB197" s="50"/>
      <x:c r="AC197" s="46"/>
      <x:c r="AD197" s="51"/>
      <x:c r="AE197" s="51"/>
      <x:c r="AF197" s="49"/>
      <x:c r="AG197" s="52"/>
      <x:c r="AH197" s="46"/>
      <x:c r="AI197" s="33"/>
      <x:c r="AJ197" s="33"/>
      <x:c r="AK197" s="46"/>
      <x:c r="AL197" s="33"/>
      <x:c r="AM197" s="46"/>
      <x:c r="AN197" s="33"/>
      <x:c r="AO197" s="46"/>
      <x:c r="AP197" s="33"/>
      <x:c r="AQ197" s="46"/>
      <x:c r="AR197" s="33"/>
      <x:c r="AS197" s="49"/>
      <x:c r="AT197" s="50"/>
      <x:c r="AU197" s="46"/>
      <x:c r="AV197" s="33"/>
      <x:c r="AW197" s="46"/>
      <x:c r="AX197" s="33"/>
    </x:row>
    <x:row r="198" spans="5:50">
      <x:c r="E198" s="15"/>
      <x:c r="F198" s="53"/>
      <x:c r="W198" s="47"/>
      <x:c r="X198" s="48"/>
      <x:c r="Y198" s="48"/>
      <x:c r="Z198" s="49"/>
      <x:c r="AA198" s="50"/>
      <x:c r="AB198" s="50"/>
      <x:c r="AC198" s="46"/>
      <x:c r="AD198" s="51"/>
      <x:c r="AE198" s="51"/>
      <x:c r="AF198" s="49"/>
      <x:c r="AG198" s="52"/>
      <x:c r="AH198" s="46"/>
      <x:c r="AI198" s="33"/>
      <x:c r="AJ198" s="33"/>
      <x:c r="AK198" s="46"/>
      <x:c r="AL198" s="33"/>
      <x:c r="AM198" s="46"/>
      <x:c r="AN198" s="33"/>
      <x:c r="AO198" s="46"/>
      <x:c r="AP198" s="33"/>
      <x:c r="AQ198" s="46"/>
      <x:c r="AR198" s="33"/>
      <x:c r="AS198" s="49"/>
      <x:c r="AT198" s="50"/>
      <x:c r="AU198" s="46"/>
      <x:c r="AV198" s="33"/>
      <x:c r="AW198" s="46"/>
      <x:c r="AX198" s="33"/>
    </x:row>
    <x:row r="199" spans="5:50">
      <x:c r="E199" s="15"/>
      <x:c r="F199" s="53"/>
      <x:c r="W199" s="47"/>
      <x:c r="X199" s="48"/>
      <x:c r="Y199" s="48"/>
      <x:c r="Z199" s="49"/>
      <x:c r="AA199" s="50"/>
      <x:c r="AB199" s="50"/>
      <x:c r="AC199" s="46"/>
      <x:c r="AD199" s="51"/>
      <x:c r="AE199" s="51"/>
      <x:c r="AF199" s="49"/>
      <x:c r="AG199" s="52"/>
      <x:c r="AH199" s="46"/>
      <x:c r="AI199" s="33"/>
      <x:c r="AJ199" s="33"/>
      <x:c r="AK199" s="46"/>
      <x:c r="AL199" s="33"/>
      <x:c r="AM199" s="46"/>
      <x:c r="AN199" s="33"/>
      <x:c r="AO199" s="46"/>
      <x:c r="AP199" s="33"/>
      <x:c r="AQ199" s="46"/>
      <x:c r="AR199" s="33"/>
      <x:c r="AS199" s="49"/>
      <x:c r="AT199" s="50"/>
      <x:c r="AU199" s="46"/>
      <x:c r="AV199" s="33"/>
      <x:c r="AW199" s="46"/>
      <x:c r="AX199" s="33"/>
    </x:row>
    <x:row r="200" spans="5:25">
      <x:c r="E200" s="15"/>
      <x:c r="F200" s="53"/>
      <x:c r="W200" s="28"/>
      <x:c r="X200" s="55"/>
      <x:c r="Y200" s="55"/>
    </x:row>
    <x:row r="201" spans="5:25">
      <x:c r="E201" s="15"/>
      <x:c r="F201" s="53"/>
      <x:c r="W201" s="28"/>
      <x:c r="X201" s="55"/>
      <x:c r="Y201" s="55"/>
    </x:row>
    <x:row r="202" spans="5:25">
      <x:c r="E202" s="15"/>
      <x:c r="F202" s="53"/>
      <x:c r="W202" s="56"/>
      <x:c r="X202" s="57"/>
      <x:c r="Y202" s="57"/>
    </x:row>
  </x:sheetData>
  <x:sheetProtection password="cd34" sheet="1" objects="1" scenarios="1" formatCells="1" formatColumns="1" formatRows="1" insertColumns="1" insertRows="1" insertHyperlinks="1" deleteColumns="1" deleteRows="1" selectLockedCells="1" sort="1" autoFilter="1" pivotTables="1" selectUnlockedCells="1"/>
  <x:mergeCells count="25">
    <x:mergeCell ref="AF6:AG6"/>
    <x:mergeCell ref="U6:V6"/>
    <x:mergeCell ref="AW6:AX6"/>
    <x:mergeCell ref="AU6:AV6"/>
    <x:mergeCell ref="AS6:AT6"/>
    <x:mergeCell ref="AQ6:AR6"/>
    <x:mergeCell ref="AO6:AP6"/>
    <x:mergeCell ref="AM6:AN6"/>
    <x:mergeCell ref="AK6:AL6"/>
    <x:mergeCell ref="W6:Y6"/>
    <x:mergeCell ref="Z6:AB6"/>
    <x:mergeCell ref="AC6:AE6"/>
    <x:mergeCell ref="AH6:AJ6"/>
    <x:mergeCell ref="B2:C3"/>
    <x:mergeCell ref="D2:D3"/>
    <x:mergeCell ref="E2:E3"/>
    <x:mergeCell ref="F2:G3"/>
    <x:mergeCell ref="H2:N3"/>
    <x:mergeCell ref="B6:B7"/>
    <x:mergeCell ref="O6:Q6"/>
    <x:mergeCell ref="F6:F7"/>
    <x:mergeCell ref="C6:C7"/>
    <x:mergeCell ref="D6:D7"/>
    <x:mergeCell ref="E6:E7"/>
    <x:mergeCell ref="I6:N6"/>
  </x:mergeCells>
  <x:conditionalFormatting sqref="U184:V184">
    <x:cfRule type="expression" dxfId="28" priority="15">
      <x:formula>$O$2="off"</x:formula>
    </x:cfRule>
  </x:conditionalFormatting>
  <x:conditionalFormatting sqref="AB80:AB80">
    <x:cfRule type="expression" dxfId="27" priority="12">
      <x:formula>$O$2="off"</x:formula>
    </x:cfRule>
  </x:conditionalFormatting>
  <x:conditionalFormatting sqref="AB142:AB142">
    <x:cfRule type="expression" dxfId="26" priority="11">
      <x:formula>$O$2="off"</x:formula>
    </x:cfRule>
  </x:conditionalFormatting>
  <x:conditionalFormatting sqref="B67:B184 I8:AB8 T9:AB66 B185:AB185 B186:AX189 F8:F66 W184:AA184 AE8:AF185 AB81:AB94 AA95:AB140 R66:S66 AA67:AB79 AA80:AA94 Z141:AB141 D67:R184 S184:T184 Z128:Z140 Z142:AA183 AB143:AB184 AJ8:AX185 I9:S65 S67:Z127 S128:Y183">
    <x:cfRule type="expression" dxfId="25" priority="4">
      <x:formula>$O$2="off"</x:formula>
    </x:cfRule>
  </x:conditionalFormatting>
  <x:conditionalFormatting sqref="AC8:AD185">
    <x:cfRule type="expression" dxfId="24" priority="3">
      <x:formula>$O$2="off"</x:formula>
    </x:cfRule>
  </x:conditionalFormatting>
  <x:conditionalFormatting sqref="AG8:AG185">
    <x:cfRule type="expression" dxfId="23" priority="2">
      <x:formula>$O$2="off"</x:formula>
    </x:cfRule>
  </x:conditionalFormatting>
  <x:conditionalFormatting sqref="AH8:AI185">
    <x:cfRule type="expression" dxfId="22" priority="1">
      <x:formula>$O$2="off"</x:formula>
    </x:cfRule>
  </x:conditionalFormatting>
  <x:pageMargins left="0.15722222626209259" right="0.11777777969837189" top="0.27541667222976685" bottom="0.31486111879348755" header="0.31486111879348755" footer="0.31486111879348755"/>
  <x:pageSetup paperSize="9" scale="50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B2:M36"/>
  <x:sheetViews>
    <x:sheetView tabSelected="1" topLeftCell="A1" zoomScaleNormal="100" zoomScaleSheetLayoutView="75" workbookViewId="0">
      <x:selection activeCell="G5" activeCellId="0" sqref="G5:L5"/>
    </x:sheetView>
  </x:sheetViews>
  <x:sheetFormatPr defaultColWidth="16" defaultRowHeight="16.399999999999999"/>
  <x:cols>
    <x:col min="1" max="1" width="4" style="6" customWidth="1"/>
    <x:col min="2" max="2" width="6" style="6" customWidth="1"/>
    <x:col min="3" max="3" width="6.75" style="6" customWidth="1"/>
    <x:col min="4" max="5" width="5.875" style="6" customWidth="1"/>
    <x:col min="6" max="6" width="5.625" style="6" customWidth="1"/>
    <x:col min="7" max="7" width="8.375" style="6" customWidth="1"/>
    <x:col min="8" max="8" width="6.25" style="6" customWidth="1"/>
    <x:col min="9" max="9" width="4" style="6" customWidth="1"/>
    <x:col min="10" max="10" width="4.75" style="6" customWidth="1"/>
    <x:col min="11" max="11" width="6" style="6" customWidth="1"/>
    <x:col min="12" max="12" width="4.75" style="6" customWidth="1"/>
    <x:col min="13" max="15" width="6" style="6" customWidth="1"/>
    <x:col min="16" max="16" width="7.5" style="6" bestFit="1" customWidth="1"/>
    <x:col min="17" max="28" width="6" style="6" customWidth="1"/>
    <x:col min="29" max="16384" width="16" style="6"/>
  </x:cols>
  <x:sheetData>
    <x:row r="2" spans="2:13" ht="18.75" customHeight="1">
      <x:c r="B2" s="108"/>
      <x:c r="C2" s="109"/>
      <x:c r="D2" s="109"/>
      <x:c r="E2" s="109"/>
      <x:c r="F2" s="109"/>
      <x:c r="G2" s="109"/>
      <x:c r="H2" s="109"/>
      <x:c r="I2" s="109"/>
      <x:c r="J2" s="109"/>
      <x:c r="K2" s="109"/>
      <x:c r="L2" s="109"/>
      <x:c r="M2" s="110"/>
    </x:row>
    <x:row r="3" spans="2:13" s="7" customFormat="1" ht="31.5" customHeight="1">
      <x:c r="B3" s="12"/>
      <x:c r="C3" s="206" t="s">
        <x:v>403</x:v>
      </x:c>
      <x:c r="D3" s="207"/>
      <x:c r="E3" s="207"/>
      <x:c r="F3" s="207"/>
      <x:c r="G3" s="207"/>
      <x:c r="H3" s="207"/>
      <x:c r="I3" s="207"/>
      <x:c r="J3" s="207"/>
      <x:c r="K3" s="207"/>
      <x:c r="L3" s="208"/>
      <x:c r="M3" s="11"/>
    </x:row>
    <x:row r="4" spans="2:13" ht="10.5" customHeight="1">
      <x:c r="B4" s="111"/>
      <x:c r="C4" s="112"/>
      <x:c r="D4" s="112"/>
      <x:c r="E4" s="112"/>
      <x:c r="F4" s="112"/>
      <x:c r="G4" s="113"/>
      <x:c r="H4" s="113"/>
      <x:c r="I4" s="113"/>
      <x:c r="J4" s="113"/>
      <x:c r="K4" s="113"/>
      <x:c r="L4" s="112"/>
      <x:c r="M4" s="114"/>
    </x:row>
    <x:row r="5" spans="2:13" s="8" customFormat="1" ht="21.75" customHeight="1">
      <x:c r="B5" s="115"/>
      <x:c r="C5" s="223" t="s">
        <x:v>219</x:v>
      </x:c>
      <x:c r="D5" s="223"/>
      <x:c r="E5" s="223"/>
      <x:c r="F5" s="223"/>
      <x:c r="G5" s="224"/>
      <x:c r="H5" s="225"/>
      <x:c r="I5" s="225"/>
      <x:c r="J5" s="225"/>
      <x:c r="K5" s="225"/>
      <x:c r="L5" s="225"/>
      <x:c r="M5" s="121"/>
    </x:row>
    <x:row r="6" spans="2:13" s="8" customFormat="1" ht="21.75" customHeight="1">
      <x:c r="B6" s="115"/>
      <x:c r="C6" s="163" t="s">
        <x:v>2</x:v>
      </x:c>
      <x:c r="D6" s="222" t="e">
        <x:f>VLOOKUP(G5,데이터!$B$8:$AW$185,4,FALSE)</x:f>
        <x:v>#N/A</x:v>
      </x:c>
      <x:c r="E6" s="222"/>
      <x:c r="F6" s="222"/>
      <x:c r="G6" s="222"/>
      <x:c r="H6" s="116"/>
      <x:c r="I6" s="117" t="s">
        <x:v>411</x:v>
      </x:c>
      <x:c r="J6" s="118" t="e">
        <x:f>VLOOKUP(G5,데이터!$B$8:$AW$185,3,FALSE)</x:f>
        <x:v>#N/A</x:v>
      </x:c>
      <x:c r="K6" s="119" t="s">
        <x:v>200</x:v>
      </x:c>
      <x:c r="L6" s="120" t="s">
        <x:v>212</x:v>
      </x:c>
      <x:c r="M6" s="121"/>
    </x:row>
    <x:row r="7" spans="2:13" s="8" customFormat="1" ht="15.75" customHeight="1">
      <x:c r="B7" s="115"/>
      <x:c r="C7" s="113"/>
      <x:c r="D7" s="113"/>
      <x:c r="E7" s="113"/>
      <x:c r="F7" s="113"/>
      <x:c r="G7" s="113"/>
      <x:c r="H7" s="113"/>
      <x:c r="I7" s="113"/>
      <x:c r="J7" s="113"/>
      <x:c r="K7" s="113"/>
      <x:c r="L7" s="113"/>
      <x:c r="M7" s="121"/>
    </x:row>
    <x:row r="8" spans="2:13" s="13" customFormat="1" ht="24" customHeight="1">
      <x:c r="B8" s="122"/>
      <x:c r="C8" s="213" t="s">
        <x:v>199</x:v>
      </x:c>
      <x:c r="D8" s="214"/>
      <x:c r="E8" s="219" t="str">
        <x:f>데이터!R189</x:f>
        <x:v>수업료</x:v>
      </x:c>
      <x:c r="F8" s="219"/>
      <x:c r="G8" s="231" t="e">
        <x:f>IF(VLOOKUP($G$5,데이터!$B$8:$AX$185,9,FALSE)="","",VLOOKUP($G$5,데이터!$B$8:$AX$185,9,FALSE))</x:f>
        <x:v>#N/A</x:v>
      </x:c>
      <x:c r="H8" s="232"/>
      <x:c r="I8" s="165" t="e">
        <x:f>VLOOKUP($G$5,데이터!$B$8:$AX$185,8,FALSE)</x:f>
        <x:v>#N/A</x:v>
      </x:c>
      <x:c r="J8" s="166"/>
      <x:c r="K8" s="166"/>
      <x:c r="L8" s="150" t="s">
        <x:v>198</x:v>
      </x:c>
      <x:c r="M8" s="124"/>
    </x:row>
    <x:row r="9" spans="2:13" s="13" customFormat="1" ht="24" customHeight="1">
      <x:c r="B9" s="122"/>
      <x:c r="C9" s="215"/>
      <x:c r="D9" s="216"/>
      <x:c r="E9" s="219" t="str">
        <x:f>데이터!S189</x:f>
        <x:v>급식비</x:v>
      </x:c>
      <x:c r="F9" s="219"/>
      <x:c r="G9" s="231" t="e">
        <x:f>IF(VLOOKUP($G$5,데이터!$B$8:$AX$185,11,FALSE)="","",VLOOKUP($G$5,데이터!$B$8:$AX$185,11,FALSE))</x:f>
        <x:v>#N/A</x:v>
      </x:c>
      <x:c r="H9" s="232"/>
      <x:c r="I9" s="165" t="e">
        <x:f>VLOOKUP($G$5,데이터!$B$8:$AX$185,10,FALSE)</x:f>
        <x:v>#N/A</x:v>
      </x:c>
      <x:c r="J9" s="166"/>
      <x:c r="K9" s="166"/>
      <x:c r="L9" s="150" t="s">
        <x:v>198</x:v>
      </x:c>
      <x:c r="M9" s="124"/>
    </x:row>
    <x:row r="10" spans="2:13" s="105" customFormat="1" ht="24" customHeight="1">
      <x:c r="B10" s="122"/>
      <x:c r="C10" s="217"/>
      <x:c r="D10" s="218"/>
      <x:c r="E10" s="226" t="str">
        <x:f>데이터!M189</x:f>
        <x:v>기숙사비</x:v>
      </x:c>
      <x:c r="F10" s="227"/>
      <x:c r="G10" s="233" t="e">
        <x:f>IF(VLOOKUP($G$5,데이터!$B$8:$AX$185,13,FALSE)="","",VLOOKUP($G$5,데이터!$B$8:$AX$185,13,FALSE))</x:f>
        <x:v>#N/A</x:v>
      </x:c>
      <x:c r="H10" s="234"/>
      <x:c r="I10" s="181" t="e">
        <x:f>VLOOKUP($G$5,데이터!$B$8:$AX$185,12,FALSE)</x:f>
        <x:v>#N/A</x:v>
      </x:c>
      <x:c r="J10" s="182"/>
      <x:c r="K10" s="182"/>
      <x:c r="L10" s="148" t="s">
        <x:v>198</x:v>
      </x:c>
      <x:c r="M10" s="124"/>
    </x:row>
    <x:row r="11" spans="2:13" s="105" customFormat="1" ht="24" hidden="1" customHeight="1">
      <x:c r="B11" s="122"/>
      <x:c r="C11" s="229" t="s">
        <x:v>18</x:v>
      </x:c>
      <x:c r="D11" s="230"/>
      <x:c r="E11" s="226" t="s">
        <x:v>205</x:v>
      </x:c>
      <x:c r="F11" s="227"/>
      <x:c r="G11" s="227"/>
      <x:c r="H11" s="228"/>
      <x:c r="I11" s="181" t="e">
        <x:f>VLOOKUP($G$5,데이터!$B$8:$AX$185,17,FALSE)-VLOOKUP($G$5,데이터!$B$8:$AX$185,14,FALSE)</x:f>
        <x:v>#N/A</x:v>
      </x:c>
      <x:c r="J11" s="182"/>
      <x:c r="K11" s="182"/>
      <x:c r="L11" s="148" t="s">
        <x:v>198</x:v>
      </x:c>
      <x:c r="M11" s="124"/>
    </x:row>
    <x:row r="12" spans="2:13" s="105" customFormat="1" ht="24" customHeight="1">
      <x:c r="B12" s="122"/>
      <x:c r="C12" s="209" t="s">
        <x:v>405</x:v>
      </x:c>
      <x:c r="D12" s="210"/>
      <x:c r="E12" s="226" t="s">
        <x:v>201</x:v>
      </x:c>
      <x:c r="F12" s="227"/>
      <x:c r="G12" s="227"/>
      <x:c r="H12" s="228"/>
      <x:c r="I12" s="181" t="e">
        <x:f>VLOOKUP($G$5,데이터!$B$8:$AX$185,18,FALSE)-VLOOKUP($G$5,데이터!$B$8:$AX$185,15,FALSE)</x:f>
        <x:v>#N/A</x:v>
      </x:c>
      <x:c r="J12" s="182"/>
      <x:c r="K12" s="182"/>
      <x:c r="L12" s="148" t="s">
        <x:v>198</x:v>
      </x:c>
      <x:c r="M12" s="124"/>
    </x:row>
    <x:row r="13" spans="2:13" s="105" customFormat="1" ht="24" customHeight="1">
      <x:c r="B13" s="122"/>
      <x:c r="C13" s="211"/>
      <x:c r="D13" s="212"/>
      <x:c r="E13" s="226"/>
      <x:c r="F13" s="227"/>
      <x:c r="G13" s="227"/>
      <x:c r="H13" s="228"/>
      <x:c r="I13" s="181" t="e">
        <x:f>VLOOKUP($G$5,데이터!$B$8:$AX$185,19,FALSE)-VLOOKUP($G$5,데이터!$B$8:$AX$185,16,FALSE)</x:f>
        <x:v>#N/A</x:v>
      </x:c>
      <x:c r="J13" s="182"/>
      <x:c r="K13" s="182"/>
      <x:c r="L13" s="148" t="s">
        <x:v>198</x:v>
      </x:c>
      <x:c r="M13" s="124"/>
    </x:row>
    <x:row r="14" spans="2:13" s="105" customFormat="1" ht="24" customHeight="1">
      <x:c r="B14" s="122"/>
      <x:c r="C14" s="211"/>
      <x:c r="D14" s="212"/>
      <x:c r="E14" s="167" t="str">
        <x:f>IF(ISNUMBER(VLOOKUP($G$5,데이터!$B$8:$AX$185,20,FALSE)),데이터!U188,"")</x:f>
        <x:v/>
      </x:c>
      <x:c r="F14" s="168"/>
      <x:c r="G14" s="169" t="str">
        <x:f>IF(E14="","",VLOOKUP($G$5,데이터!$B$8:$AX$185,21,FALSE))</x:f>
        <x:v/>
      </x:c>
      <x:c r="H14" s="170"/>
      <x:c r="I14" s="220">
        <x:f>IF(ISNUMBER(VLOOKUP($G$5,데이터!$B$8:$AX$185,20,FALSE)),VLOOKUP($G$5,데이터!$B$8:$AX$185,20,FALSE),0)</x:f>
        <x:v>0</x:v>
      </x:c>
      <x:c r="J14" s="221"/>
      <x:c r="K14" s="221"/>
      <x:c r="L14" s="149" t="s">
        <x:v>198</x:v>
      </x:c>
      <x:c r="M14" s="124"/>
    </x:row>
    <x:row r="15" spans="2:13" s="13" customFormat="1" ht="24" customHeight="1">
      <x:c r="B15" s="122"/>
      <x:c r="C15" s="171"/>
      <x:c r="D15" s="172"/>
      <x:c r="E15" s="173" t="e">
        <x:f>IF(VLOOKUP($G$5,데이터!$B$8:$AX$185,24,FALSE)="","(7월분)",VLOOKUP($G$5,데이터!$B$8:$AX$185,24,FALSE))</x:f>
        <x:v>#N/A</x:v>
      </x:c>
      <x:c r="F15" s="173"/>
      <x:c r="G15" s="173"/>
      <x:c r="H15" s="174"/>
      <x:c r="I15" s="165" t="e">
        <x:f>VLOOKUP($G$5,데이터!$B$8:$AX$185,22,FALSE)</x:f>
        <x:v>#N/A</x:v>
      </x:c>
      <x:c r="J15" s="166"/>
      <x:c r="K15" s="166"/>
      <x:c r="L15" s="150" t="s">
        <x:v>198</x:v>
      </x:c>
      <x:c r="M15" s="124"/>
    </x:row>
    <x:row r="16" spans="2:13" s="13" customFormat="1" ht="24" customHeight="1">
      <x:c r="B16" s="122"/>
      <x:c r="C16" s="175" t="s">
        <x:v>208</x:v>
      </x:c>
      <x:c r="D16" s="176"/>
      <x:c r="E16" s="177" t="e">
        <x:f>IF(VLOOKUP($G$5,데이터!$B$8:$AX$185,27,FALSE)="","(1~2월분)",VLOOKUP($G$5,데이터!$B$8:$AX$185,27,FALSE))</x:f>
        <x:v>#N/A</x:v>
      </x:c>
      <x:c r="F16" s="177"/>
      <x:c r="G16" s="177"/>
      <x:c r="H16" s="178"/>
      <x:c r="I16" s="181" t="e">
        <x:f>VLOOKUP($G$5,데이터!$B$8:$AX$185,25,FALSE)</x:f>
        <x:v>#N/A</x:v>
      </x:c>
      <x:c r="J16" s="182"/>
      <x:c r="K16" s="182"/>
      <x:c r="L16" s="148" t="s">
        <x:v>198</x:v>
      </x:c>
      <x:c r="M16" s="124"/>
    </x:row>
    <x:row r="17" spans="2:13" s="13" customFormat="1" ht="24" customHeight="1">
      <x:c r="B17" s="122"/>
      <x:c r="C17" s="175" t="e">
        <x:f>IF(VLOOKUP($G$5,데이터!$B$8:$AX$185,25,FALSE)="","","태권도비")</x:f>
        <x:v>#N/A</x:v>
      </x:c>
      <x:c r="D17" s="176"/>
      <x:c r="E17" s="177" t="e">
        <x:f>IF(VLOOKUP($G$5,데이터!$B$8:$AX$185,29,FALSE)="","",IF(VLOOKUP($G$5,데이터!$B$8:$AX$185,30,FALSE)="","(12월분)",VLOOKUP($G$5,데이터!$B$8:$AX$185,30,FALSE)))</x:f>
        <x:v>#N/A</x:v>
      </x:c>
      <x:c r="F17" s="177"/>
      <x:c r="G17" s="177"/>
      <x:c r="H17" s="178"/>
      <x:c r="I17" s="181" t="e">
        <x:f>VLOOKUP($G$5,데이터!$B$8:$AX$185,28,FALSE)</x:f>
        <x:v>#N/A</x:v>
      </x:c>
      <x:c r="J17" s="182"/>
      <x:c r="K17" s="182"/>
      <x:c r="L17" s="123" t="s">
        <x:v>198</x:v>
      </x:c>
      <x:c r="M17" s="124"/>
    </x:row>
    <x:row r="18" spans="2:13" s="13" customFormat="1" ht="24" customHeight="1">
      <x:c r="B18" s="122"/>
      <x:c r="C18" s="175" t="e">
        <x:f>IF(VLOOKUP($G$5,데이터!$B$8:$AX$185,32,FALSE)="","",데이터!AF188)</x:f>
        <x:v>#N/A</x:v>
      </x:c>
      <x:c r="D18" s="176"/>
      <x:c r="E18" s="176"/>
      <x:c r="F18" s="176"/>
      <x:c r="G18" s="176"/>
      <x:c r="H18" s="183"/>
      <x:c r="I18" s="181" t="e">
        <x:f>VLOOKUP($G$5,데이터!$B$8:$AX$185,31,FALSE)</x:f>
        <x:v>#N/A</x:v>
      </x:c>
      <x:c r="J18" s="182"/>
      <x:c r="K18" s="182"/>
      <x:c r="L18" s="123" t="s">
        <x:v>198</x:v>
      </x:c>
      <x:c r="M18" s="124"/>
    </x:row>
    <x:row r="19" spans="2:13" s="13" customFormat="1" ht="24.75" customHeight="1">
      <x:c r="B19" s="122"/>
      <x:c r="C19" s="175" t="e">
        <x:f>IF(VLOOKUP($G$5,데이터!$B$8:$AX$185,34,FALSE)=0,"",데이터!AH6)</x:f>
        <x:v>#N/A</x:v>
      </x:c>
      <x:c r="D19" s="176"/>
      <x:c r="E19" s="177" t="e">
        <x:f>IF(VLOOKUP($G$5,데이터!$B$8:$AX$185,34,FALSE)="","",IF(VLOOKUP($G$5,데이터!$B$8:$AX$185,35,FALSE)="","",VLOOKUP($G$5,데이터!$B$8:$AX$185,35,FALSE)))</x:f>
        <x:v>#N/A</x:v>
      </x:c>
      <x:c r="F19" s="177"/>
      <x:c r="G19" s="177"/>
      <x:c r="H19" s="178"/>
      <x:c r="I19" s="179" t="e">
        <x:f>IF(ISBLANK(C19),0,VLOOKUP($G$5,데이터!$B$8:$AX$185,33,FALSE))</x:f>
        <x:v>#N/A</x:v>
      </x:c>
      <x:c r="J19" s="180"/>
      <x:c r="K19" s="180"/>
      <x:c r="L19" s="123" t="s">
        <x:v>198</x:v>
      </x:c>
      <x:c r="M19" s="124"/>
    </x:row>
    <x:row r="20" spans="2:13" s="13" customFormat="1" ht="24.75" customHeight="1">
      <x:c r="B20" s="122"/>
      <x:c r="C20" s="175" t="e">
        <x:f>IF(VLOOKUP($G$5,데이터!$B$8:$AX$185,37,FALSE)=0,"",데이터!AK188)</x:f>
        <x:v>#N/A</x:v>
      </x:c>
      <x:c r="D20" s="176"/>
      <x:c r="E20" s="176"/>
      <x:c r="F20" s="176"/>
      <x:c r="G20" s="176"/>
      <x:c r="H20" s="183"/>
      <x:c r="I20" s="179" t="e">
        <x:f>IF(ISBLANK(C20),0,VLOOKUP($G$5,데이터!$B$8:$AX$185,36,FALSE))</x:f>
        <x:v>#N/A</x:v>
      </x:c>
      <x:c r="J20" s="180"/>
      <x:c r="K20" s="180"/>
      <x:c r="L20" s="123" t="s">
        <x:v>198</x:v>
      </x:c>
      <x:c r="M20" s="124"/>
    </x:row>
    <x:row r="21" spans="2:13" s="13" customFormat="1" ht="24.75" customHeight="1">
      <x:c r="B21" s="122"/>
      <x:c r="C21" s="175" t="e">
        <x:f>IF(VLOOKUP($G$5,데이터!$B$8:$AX$185,38,FALSE)=0,"",데이터!AM188)</x:f>
        <x:v>#N/A</x:v>
      </x:c>
      <x:c r="D21" s="176"/>
      <x:c r="E21" s="176"/>
      <x:c r="F21" s="176"/>
      <x:c r="G21" s="176"/>
      <x:c r="H21" s="183"/>
      <x:c r="I21" s="179" t="e">
        <x:f>IF(ISBLANK(C21),0,VLOOKUP($G$5,데이터!$B$8:$AX$185,38,FALSE))</x:f>
        <x:v>#N/A</x:v>
      </x:c>
      <x:c r="J21" s="180"/>
      <x:c r="K21" s="180"/>
      <x:c r="L21" s="123" t="s">
        <x:v>198</x:v>
      </x:c>
      <x:c r="M21" s="124"/>
    </x:row>
    <x:row r="22" spans="2:13" s="13" customFormat="1" ht="24.75" customHeight="1">
      <x:c r="B22" s="122"/>
      <x:c r="C22" s="175" t="e">
        <x:f>IF(VLOOKUP($G$5,데이터!$B$8:$AX$185,40,FALSE)=0,"",데이터!AO188)</x:f>
        <x:v>#N/A</x:v>
      </x:c>
      <x:c r="D22" s="176"/>
      <x:c r="E22" s="176"/>
      <x:c r="F22" s="176"/>
      <x:c r="G22" s="176"/>
      <x:c r="H22" s="183"/>
      <x:c r="I22" s="179" t="e">
        <x:f>IF(ISBLANK(C22),0,VLOOKUP($G$5,데이터!$B$8:$AX$185,40,FALSE))</x:f>
        <x:v>#N/A</x:v>
      </x:c>
      <x:c r="J22" s="180"/>
      <x:c r="K22" s="180"/>
      <x:c r="L22" s="123" t="s">
        <x:v>198</x:v>
      </x:c>
      <x:c r="M22" s="124"/>
    </x:row>
    <x:row r="23" spans="2:13" s="13" customFormat="1" ht="24.75" customHeight="1">
      <x:c r="B23" s="122"/>
      <x:c r="C23" s="175" t="e">
        <x:f>IF(VLOOKUP($G$5,데이터!$B$8:$AX$185,42,FALSE)=0,"",데이터!AQ188)</x:f>
        <x:v>#N/A</x:v>
      </x:c>
      <x:c r="D23" s="176"/>
      <x:c r="E23" s="176"/>
      <x:c r="F23" s="176"/>
      <x:c r="G23" s="176"/>
      <x:c r="H23" s="183"/>
      <x:c r="I23" s="179" t="e">
        <x:f>IF(ISBLANK(C23),0,VLOOKUP($G$5,데이터!$B$8:$AX$185,42,FALSE))</x:f>
        <x:v>#N/A</x:v>
      </x:c>
      <x:c r="J23" s="180"/>
      <x:c r="K23" s="180"/>
      <x:c r="L23" s="123" t="s">
        <x:v>198</x:v>
      </x:c>
      <x:c r="M23" s="124"/>
    </x:row>
    <x:row r="24" spans="2:13" s="13" customFormat="1" ht="24.75" hidden="1" customHeight="1">
      <x:c r="B24" s="122"/>
      <x:c r="C24" s="175" t="e">
        <x:f>IF(VLOOKUP($G$5,데이터!$B$8:$AX$185,44,FALSE)=0,"",데이터!AS2)</x:f>
        <x:v>#N/A</x:v>
      </x:c>
      <x:c r="D24" s="176"/>
      <x:c r="E24" s="176"/>
      <x:c r="F24" s="176"/>
      <x:c r="G24" s="176"/>
      <x:c r="H24" s="183"/>
      <x:c r="I24" s="179" t="e">
        <x:f>IF(ISBLANK(C24),0,VLOOKUP($G$5,데이터!$B$8:$AX$185,44,FALSE))</x:f>
        <x:v>#N/A</x:v>
      </x:c>
      <x:c r="J24" s="180"/>
      <x:c r="K24" s="180"/>
      <x:c r="L24" s="123" t="s">
        <x:v>198</x:v>
      </x:c>
      <x:c r="M24" s="124"/>
    </x:row>
    <x:row r="25" spans="2:13" s="13" customFormat="1" ht="15.75" hidden="1" customHeight="1">
      <x:c r="B25" s="122"/>
      <x:c r="C25" s="196">
        <x:f>데이터!AU188</x:f>
        <x:v>0</x:v>
      </x:c>
      <x:c r="D25" s="197"/>
      <x:c r="E25" s="197"/>
      <x:c r="F25" s="197"/>
      <x:c r="G25" s="198"/>
      <x:c r="H25" s="125"/>
      <x:c r="I25" s="199"/>
      <x:c r="J25" s="199"/>
      <x:c r="K25" s="199"/>
      <x:c r="L25" s="200"/>
      <x:c r="M25" s="124"/>
    </x:row>
    <x:row r="26" spans="2:13" s="13" customFormat="1" ht="15.75" hidden="1" customHeight="1">
      <x:c r="B26" s="122"/>
      <x:c r="C26" s="201" t="str">
        <x:f>데이터!AW188</x:f>
        <x:v>-</x:v>
      </x:c>
      <x:c r="D26" s="202"/>
      <x:c r="E26" s="202"/>
      <x:c r="F26" s="202"/>
      <x:c r="G26" s="203"/>
      <x:c r="H26" s="126"/>
      <x:c r="I26" s="204"/>
      <x:c r="J26" s="204"/>
      <x:c r="K26" s="204"/>
      <x:c r="L26" s="205"/>
      <x:c r="M26" s="124"/>
    </x:row>
    <x:row r="27" spans="2:13" s="103" customFormat="1" ht="26.25" customHeight="1">
      <x:c r="B27" s="127"/>
      <x:c r="C27" s="191" t="s">
        <x:v>17</x:v>
      </x:c>
      <x:c r="D27" s="192"/>
      <x:c r="E27" s="192"/>
      <x:c r="F27" s="192"/>
      <x:c r="G27" s="192"/>
      <x:c r="H27" s="193"/>
      <x:c r="I27" s="194" t="e">
        <x:f>I8+I10+I12+I13+I15+I16+I17+I18+I22+I23+I21-I14+I20+I19+I24+I9+I11</x:f>
        <x:v>#N/A</x:v>
      </x:c>
      <x:c r="J27" s="195"/>
      <x:c r="K27" s="195"/>
      <x:c r="L27" s="139" t="s">
        <x:v>198</x:v>
      </x:c>
      <x:c r="M27" s="128"/>
    </x:row>
    <x:row r="28" spans="2:13" s="9" customFormat="1" ht="8.25" customHeight="1">
      <x:c r="B28" s="111"/>
      <x:c r="C28" s="113"/>
      <x:c r="D28" s="113"/>
      <x:c r="E28" s="113"/>
      <x:c r="F28" s="113"/>
      <x:c r="G28" s="113"/>
      <x:c r="H28" s="113"/>
      <x:c r="I28" s="113"/>
      <x:c r="J28" s="113"/>
      <x:c r="K28" s="113"/>
      <x:c r="L28" s="112"/>
      <x:c r="M28" s="114"/>
    </x:row>
    <x:row r="29" spans="2:13" ht="25.5" customHeight="1">
      <x:c r="B29" s="111"/>
      <x:c r="C29" s="188" t="s">
        <x:v>196</x:v>
      </x:c>
      <x:c r="D29" s="189"/>
      <x:c r="E29" s="189"/>
      <x:c r="F29" s="189"/>
      <x:c r="G29" s="189"/>
      <x:c r="H29" s="189"/>
      <x:c r="I29" s="189"/>
      <x:c r="J29" s="189"/>
      <x:c r="K29" s="189"/>
      <x:c r="L29" s="190"/>
      <x:c r="M29" s="114"/>
    </x:row>
    <x:row r="30" spans="2:13" ht="10.5" customHeight="1">
      <x:c r="B30" s="111"/>
      <x:c r="C30" s="113"/>
      <x:c r="D30" s="113"/>
      <x:c r="E30" s="113"/>
      <x:c r="F30" s="113"/>
      <x:c r="G30" s="113"/>
      <x:c r="H30" s="113"/>
      <x:c r="I30" s="113"/>
      <x:c r="J30" s="113"/>
      <x:c r="K30" s="113"/>
      <x:c r="L30" s="112"/>
      <x:c r="M30" s="114"/>
    </x:row>
    <x:row r="31" spans="2:13" ht="33" customHeight="1">
      <x:c r="B31" s="111"/>
      <x:c r="C31" s="186" t="s">
        <x:v>221</x:v>
      </x:c>
      <x:c r="D31" s="186"/>
      <x:c r="E31" s="186"/>
      <x:c r="F31" s="186"/>
      <x:c r="G31" s="186"/>
      <x:c r="H31" s="186"/>
      <x:c r="I31" s="186"/>
      <x:c r="J31" s="186"/>
      <x:c r="K31" s="186"/>
      <x:c r="L31" s="186"/>
      <x:c r="M31" s="114"/>
    </x:row>
    <x:row r="32" spans="2:13" ht="8.25" customHeight="1">
      <x:c r="B32" s="111"/>
      <x:c r="C32" s="113"/>
      <x:c r="D32" s="113"/>
      <x:c r="E32" s="113"/>
      <x:c r="F32" s="113"/>
      <x:c r="G32" s="113"/>
      <x:c r="H32" s="113"/>
      <x:c r="I32" s="113"/>
      <x:c r="J32" s="113"/>
      <x:c r="K32" s="113"/>
      <x:c r="L32" s="112"/>
      <x:c r="M32" s="114"/>
    </x:row>
    <x:row r="33" spans="2:13" s="10" customFormat="1" ht="20.25">
      <x:c r="B33" s="129"/>
      <x:c r="C33" s="187" t="s">
        <x:v>220</x:v>
      </x:c>
      <x:c r="D33" s="187"/>
      <x:c r="E33" s="187"/>
      <x:c r="F33" s="187"/>
      <x:c r="G33" s="187"/>
      <x:c r="H33" s="187"/>
      <x:c r="I33" s="187"/>
      <x:c r="J33" s="187"/>
      <x:c r="K33" s="187"/>
      <x:c r="L33" s="187"/>
      <x:c r="M33" s="130"/>
    </x:row>
    <x:row r="34" spans="2:13" s="10" customFormat="1" ht="17.25" customHeight="1">
      <x:c r="B34" s="129"/>
      <x:c r="C34" s="131"/>
      <x:c r="D34" s="131"/>
      <x:c r="E34" s="131"/>
      <x:c r="F34" s="131"/>
      <x:c r="G34" s="131"/>
      <x:c r="H34" s="131"/>
      <x:c r="I34" s="131"/>
      <x:c r="J34" s="131"/>
      <x:c r="K34" s="131"/>
      <x:c r="L34" s="131"/>
      <x:c r="M34" s="130"/>
    </x:row>
    <x:row r="35" spans="2:13" ht="31.5" customHeight="1">
      <x:c r="B35" s="111"/>
      <x:c r="C35" s="184" t="s">
        <x:v>16</x:v>
      </x:c>
      <x:c r="D35" s="185"/>
      <x:c r="E35" s="185"/>
      <x:c r="F35" s="185"/>
      <x:c r="G35" s="185"/>
      <x:c r="H35" s="185"/>
      <x:c r="I35" s="185"/>
      <x:c r="J35" s="185"/>
      <x:c r="K35" s="185"/>
      <x:c r="L35" s="185"/>
      <x:c r="M35" s="114"/>
    </x:row>
    <x:row r="36" spans="2:13" ht="21" customHeight="1">
      <x:c r="B36" s="132"/>
      <x:c r="C36" s="133"/>
      <x:c r="D36" s="133"/>
      <x:c r="E36" s="133"/>
      <x:c r="F36" s="133"/>
      <x:c r="G36" s="133"/>
      <x:c r="H36" s="133"/>
      <x:c r="I36" s="133"/>
      <x:c r="J36" s="133"/>
      <x:c r="K36" s="133"/>
      <x:c r="L36" s="134"/>
      <x:c r="M36" s="135"/>
    </x:row>
  </x:sheetData>
  <x:sheetProtection password="c2f4" sheet="1" objects="1" scenarios="1" formatCells="1" formatColumns="1" formatRows="1" insertColumns="1" insertRows="1" insertHyperlinks="1" deleteColumns="1" deleteRows="1" selectLockedCells="1" sort="1" autoFilter="1" pivotTables="1" selectUnlockedCells="0"/>
  <x:mergeCells count="59">
    <x:mergeCell ref="I15:K15"/>
    <x:mergeCell ref="E14:F14"/>
    <x:mergeCell ref="G14:H14"/>
    <x:mergeCell ref="C15:D15"/>
    <x:mergeCell ref="E15:H15"/>
    <x:mergeCell ref="C16:D16"/>
    <x:mergeCell ref="E16:H16"/>
    <x:mergeCell ref="I19:K19"/>
    <x:mergeCell ref="I18:K18"/>
    <x:mergeCell ref="I17:K17"/>
    <x:mergeCell ref="I16:K16"/>
    <x:mergeCell ref="C19:D19"/>
    <x:mergeCell ref="E19:H19"/>
    <x:mergeCell ref="C18:H18"/>
    <x:mergeCell ref="C17:D17"/>
    <x:mergeCell ref="E17:H17"/>
    <x:mergeCell ref="C35:L35"/>
    <x:mergeCell ref="C31:L31"/>
    <x:mergeCell ref="C33:L33"/>
    <x:mergeCell ref="I20:K20"/>
    <x:mergeCell ref="C20:H20"/>
    <x:mergeCell ref="C22:H22"/>
    <x:mergeCell ref="C23:H23"/>
    <x:mergeCell ref="I22:K22"/>
    <x:mergeCell ref="I23:K23"/>
    <x:mergeCell ref="I21:K21"/>
    <x:mergeCell ref="C29:L29"/>
    <x:mergeCell ref="C27:H27"/>
    <x:mergeCell ref="I27:K27"/>
    <x:mergeCell ref="C25:G25"/>
    <x:mergeCell ref="I25:L25"/>
    <x:mergeCell ref="C26:G26"/>
    <x:mergeCell ref="I26:L26"/>
    <x:mergeCell ref="C24:H24"/>
    <x:mergeCell ref="I24:K24"/>
    <x:mergeCell ref="C21:H21"/>
    <x:mergeCell ref="C3:L3"/>
    <x:mergeCell ref="C12:D14"/>
    <x:mergeCell ref="C8:D10"/>
    <x:mergeCell ref="I10:K10"/>
    <x:mergeCell ref="I8:K8"/>
    <x:mergeCell ref="E8:F8"/>
    <x:mergeCell ref="I14:K14"/>
    <x:mergeCell ref="D6:G6"/>
    <x:mergeCell ref="C5:F5"/>
    <x:mergeCell ref="G5:L5"/>
    <x:mergeCell ref="E13:H13"/>
    <x:mergeCell ref="I13:K13"/>
    <x:mergeCell ref="E11:H11"/>
    <x:mergeCell ref="E10:F10"/>
    <x:mergeCell ref="E12:H12"/>
    <x:mergeCell ref="I12:K12"/>
    <x:mergeCell ref="C11:D11"/>
    <x:mergeCell ref="I11:K11"/>
    <x:mergeCell ref="I9:K9"/>
    <x:mergeCell ref="E9:F9"/>
    <x:mergeCell ref="G9:H9"/>
    <x:mergeCell ref="G8:H8"/>
    <x:mergeCell ref="G10:H10"/>
  </x:mergeCells>
  <x:conditionalFormatting sqref="I14:L14">
    <x:cfRule type="expression" dxfId="21" priority="31">
      <x:formula>$I$14=0</x:formula>
    </x:cfRule>
  </x:conditionalFormatting>
  <x:conditionalFormatting sqref="I18:L18">
    <x:cfRule type="expression" dxfId="20" priority="28">
      <x:formula>$I$18=0</x:formula>
    </x:cfRule>
    <x:cfRule type="expression" dxfId="19" priority="25">
      <x:formula>$I$18=0</x:formula>
    </x:cfRule>
  </x:conditionalFormatting>
  <x:conditionalFormatting sqref="E15:H15">
    <x:cfRule type="expression" dxfId="18" priority="24">
      <x:formula>$I$15=0</x:formula>
    </x:cfRule>
  </x:conditionalFormatting>
  <x:conditionalFormatting sqref="E16:H16">
    <x:cfRule type="expression" dxfId="17" priority="23">
      <x:formula>$I$16=0</x:formula>
    </x:cfRule>
  </x:conditionalFormatting>
  <x:conditionalFormatting sqref="I20:L20">
    <x:cfRule type="expression" dxfId="16" priority="19">
      <x:formula>$I$20=0</x:formula>
    </x:cfRule>
  </x:conditionalFormatting>
  <x:conditionalFormatting sqref="I21:L21">
    <x:cfRule type="expression" dxfId="15" priority="18">
      <x:formula>$I$21=0</x:formula>
    </x:cfRule>
  </x:conditionalFormatting>
  <x:conditionalFormatting sqref="I19:L19">
    <x:cfRule type="expression" dxfId="14" priority="15">
      <x:formula>$I$19=0</x:formula>
    </x:cfRule>
  </x:conditionalFormatting>
  <x:conditionalFormatting sqref="C23:L23">
    <x:cfRule type="expression" dxfId="13" priority="14">
      <x:formula>$I$23=0</x:formula>
    </x:cfRule>
  </x:conditionalFormatting>
  <x:conditionalFormatting sqref="C24:L24">
    <x:cfRule type="expression" dxfId="12" priority="13">
      <x:formula>$I$24=0</x:formula>
    </x:cfRule>
  </x:conditionalFormatting>
  <x:conditionalFormatting sqref="I17:L17">
    <x:cfRule type="expression" dxfId="11" priority="12">
      <x:formula>$I$17=0</x:formula>
    </x:cfRule>
  </x:conditionalFormatting>
  <x:conditionalFormatting sqref="C17:D17">
    <x:cfRule type="expression" dxfId="10" priority="11">
      <x:formula>$I$17=0</x:formula>
    </x:cfRule>
  </x:conditionalFormatting>
  <x:conditionalFormatting sqref="C18:H18">
    <x:cfRule type="expression" dxfId="9" priority="10">
      <x:formula>$I$18=0</x:formula>
    </x:cfRule>
  </x:conditionalFormatting>
  <x:conditionalFormatting sqref="C15:D15">
    <x:cfRule type="expression" dxfId="8" priority="9">
      <x:formula>$I$15=0</x:formula>
    </x:cfRule>
  </x:conditionalFormatting>
  <x:conditionalFormatting sqref="C16:D16">
    <x:cfRule type="expression" dxfId="7" priority="8">
      <x:formula>$I$16=0</x:formula>
    </x:cfRule>
  </x:conditionalFormatting>
  <x:conditionalFormatting sqref="I15:L15">
    <x:cfRule type="expression" dxfId="6" priority="7">
      <x:formula>$I$15=0</x:formula>
    </x:cfRule>
  </x:conditionalFormatting>
  <x:conditionalFormatting sqref="I16:L16">
    <x:cfRule type="expression" dxfId="5" priority="6">
      <x:formula>$I$16=0</x:formula>
    </x:cfRule>
  </x:conditionalFormatting>
  <x:conditionalFormatting sqref="I8:K8">
    <x:cfRule type="expression" dxfId="4" priority="5">
      <x:formula>$I$8=0</x:formula>
    </x:cfRule>
  </x:conditionalFormatting>
  <x:conditionalFormatting sqref="L8:L8">
    <x:cfRule type="expression" dxfId="3" priority="4">
      <x:formula>$I$8=0</x:formula>
    </x:cfRule>
  </x:conditionalFormatting>
  <x:conditionalFormatting sqref="I9:L9">
    <x:cfRule type="expression" dxfId="2" priority="3">
      <x:formula>$I$9=0</x:formula>
    </x:cfRule>
  </x:conditionalFormatting>
  <x:conditionalFormatting sqref="I10:L10">
    <x:cfRule type="expression" dxfId="1" priority="2">
      <x:formula>$I$10=0</x:formula>
    </x:cfRule>
  </x:conditionalFormatting>
  <x:conditionalFormatting sqref="I22:L22">
    <x:cfRule type="expression" dxfId="0" priority="1">
      <x:formula>$I$22=0</x:formula>
    </x:cfRule>
  </x:conditionalFormatting>
  <x:printOptions horizontalCentered="1" verticalCentered="1" headings="0" gridLines="0" gridLinesSet="1"/>
  <x:pageMargins left="0.27541667222976685" right="0.27541667222976685" top="0.19666667282581329" bottom="0.19666667282581329" header="0.31486111879348755" footer="0.31486111879348755"/>
  <x:pageSetup paperSize="9" scale="100" firstPageNumber="1" fitToWidth="1" fitToHeight="1" orientation="portrait" usePrinterDefaults="1" blackAndWhite="0" draft="0" useFirstPageNumber="0" horizontalDpi="600" verticalDpi="600" copies="1"/>
  <x:drawing r:id="rId1"/>
  <x:legacyDrawing r:id="rId2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데이터</vt:lpstr>
      <vt:lpstr>2018년 정산서</vt:lpstr>
    </vt:vector>
  </ep:TitlesOfParts>
  <ep:TotalTime>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Lincolnmid-PC19</dc:creator>
  <cp:lastModifiedBy>LINCOLN 행정</cp:lastModifiedBy>
  <cp:revision>95</cp:revision>
  <cp:lastPrinted>2017-11-10T02:07:40.000</cp:lastPrinted>
  <dcterms:created xsi:type="dcterms:W3CDTF">2015-06-22T08:26:27.000</dcterms:created>
  <dcterms:modified xsi:type="dcterms:W3CDTF">2019-01-28T12:08:20.064</dcterms:modified>
  <cp:version>0906.0200.01</cp:version>
</cp:coreProperties>
</file>